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660" firstSheet="4" activeTab="4"/>
  </bookViews>
  <sheets>
    <sheet name="2009" sheetId="1" state="hidden" r:id="rId1"/>
    <sheet name="2010" sheetId="2" state="hidden" r:id="rId2"/>
    <sheet name="2011" sheetId="3" state="hidden" r:id="rId3"/>
    <sheet name="2012" sheetId="4" state="hidden" r:id="rId4"/>
    <sheet name="Mau du toan CĐ cơ sở 2018" sheetId="5" r:id="rId5"/>
    <sheet name="Sheet1" sheetId="6" state="hidden" r:id="rId6"/>
    <sheet name="N2012" sheetId="7" state="hidden" r:id="rId7"/>
    <sheet name="N2011" sheetId="8" state="hidden" r:id="rId8"/>
    <sheet name="Sheet2" sheetId="9" r:id="rId9"/>
  </sheets>
  <externalReferences>
    <externalReference r:id="rId12"/>
  </externalReferences>
  <definedNames>
    <definedName name="_xlnm._FilterDatabase" localSheetId="7" hidden="1">'N2011'!$A$14:$AG$80</definedName>
    <definedName name="_xlnm._FilterDatabase" localSheetId="6" hidden="1">'N2012'!$A$14:$G$68</definedName>
  </definedNames>
  <calcPr fullCalcOnLoad="1"/>
</workbook>
</file>

<file path=xl/sharedStrings.xml><?xml version="1.0" encoding="utf-8"?>
<sst xmlns="http://schemas.openxmlformats.org/spreadsheetml/2006/main" count="1556" uniqueCount="440">
  <si>
    <t>BÁO CÁO</t>
  </si>
  <si>
    <t xml:space="preserve"> DỰ TOÁN THU – CHI NGÂN SÁCH CÔNG ĐOÀN</t>
  </si>
  <si>
    <t>A - CÁC CHỈ TIÊU CƠ BẢN:</t>
  </si>
  <si>
    <t>B – CÁC CHỈ TIÊU NGÂN SÁCH:</t>
  </si>
  <si>
    <t>Đơn vị tính: Đồng</t>
  </si>
  <si>
    <t>Mục</t>
  </si>
  <si>
    <t>Nội dung</t>
  </si>
  <si>
    <t>Mã số</t>
  </si>
  <si>
    <t>Ước thực hiện năm trước</t>
  </si>
  <si>
    <t>Cấp trên duyệt</t>
  </si>
  <si>
    <t>A</t>
  </si>
  <si>
    <t>B</t>
  </si>
  <si>
    <t>C</t>
  </si>
  <si>
    <t>1</t>
  </si>
  <si>
    <t>2</t>
  </si>
  <si>
    <t>3</t>
  </si>
  <si>
    <t>22</t>
  </si>
  <si>
    <t>Thu đoàn phí Công đoàn</t>
  </si>
  <si>
    <t>23</t>
  </si>
  <si>
    <t>Các khoản thu khác</t>
  </si>
  <si>
    <t>24</t>
  </si>
  <si>
    <t>4</t>
  </si>
  <si>
    <t>Kinh phí cấp trên cấp</t>
  </si>
  <si>
    <t>25</t>
  </si>
  <si>
    <t>5</t>
  </si>
  <si>
    <t>26</t>
  </si>
  <si>
    <t>Lương, phụ cấp và các khoản đóng góp</t>
  </si>
  <si>
    <t>27</t>
  </si>
  <si>
    <t>28</t>
  </si>
  <si>
    <t>Quản lý hành chính</t>
  </si>
  <si>
    <t>29</t>
  </si>
  <si>
    <t>Hoạt động phong trào</t>
  </si>
  <si>
    <t>31</t>
  </si>
  <si>
    <t>Thăm hỏi cán bộ, đoàn viên</t>
  </si>
  <si>
    <t>33</t>
  </si>
  <si>
    <t>6</t>
  </si>
  <si>
    <t>Các khoản chi khác</t>
  </si>
  <si>
    <t>35</t>
  </si>
  <si>
    <t>7</t>
  </si>
  <si>
    <t>36</t>
  </si>
  <si>
    <t>8</t>
  </si>
  <si>
    <t>37</t>
  </si>
  <si>
    <t>C – THUYẾT MINH VÀ KIẾN NGHỊ CỦA CÔNG ĐOÀN CƠ SỞ:</t>
  </si>
  <si>
    <t xml:space="preserve"> </t>
  </si>
  <si>
    <t>D – NHẬN XÉT CỦA CÔNG ĐOÀN CẤP TRÊN:</t>
  </si>
  <si>
    <t>CÁN BỘ QUẢN LÝ                       TRƯỞNG BAN TÀI CHÍNH                        TM/ BAN THƯỜNG VỤ</t>
  </si>
  <si>
    <t>Loại hình đơn vị</t>
  </si>
  <si>
    <t xml:space="preserve">                                      Mẫu số: B14/TLĐ</t>
  </si>
  <si>
    <t>Dự toán kỳ này</t>
  </si>
  <si>
    <t>Ước số dư kỳ trước chuyển sang</t>
  </si>
  <si>
    <t xml:space="preserve">I – PHẦN THU </t>
  </si>
  <si>
    <t>II – PHẦN CHI</t>
  </si>
  <si>
    <t>Cộng thu NSCĐ</t>
  </si>
  <si>
    <t>Tổng cộng (I)</t>
  </si>
  <si>
    <t>Phụ cấp cán bộ công đoàn không chuyên trách</t>
  </si>
  <si>
    <t>Cộng chi NSCĐ</t>
  </si>
  <si>
    <t>Tổng cộng (II)</t>
  </si>
  <si>
    <t>III – KINH PHÍ DỰ PHÒNG</t>
  </si>
  <si>
    <t>Ngày…….tháng…...năm…….</t>
  </si>
  <si>
    <t>KẾ TOÁN CĐCS                                                          TM/ BAN CHẤP HÀNH</t>
  </si>
  <si>
    <t>Kinh phí nộp cấp quản lý trực tiếp</t>
  </si>
  <si>
    <t>Kinh phí nộp đơn vị chỉ đạo phối hợp</t>
  </si>
  <si>
    <t>Công đoàn cấp trên: Bộ GTVT</t>
  </si>
  <si>
    <t>Công đoàn: Công ty CP Vinafco</t>
  </si>
  <si>
    <t>Năm 2009</t>
  </si>
  <si>
    <t>VP</t>
  </si>
  <si>
    <t>VTB</t>
  </si>
  <si>
    <t>Thu kinh phí Công đoàn (2%)</t>
  </si>
  <si>
    <t>-  Tổng quỹ tiền lương:  8.418.000.000đồng.</t>
  </si>
  <si>
    <t>-  Số cán bộ chuyên trách CĐ: Không có</t>
  </si>
  <si>
    <t xml:space="preserve">     -  Số lao động:  496 người</t>
  </si>
  <si>
    <t xml:space="preserve">     -  Số đoàn viên: 490 người </t>
  </si>
  <si>
    <t xml:space="preserve">                                       (Ký, họ tên)                                                                          (Ký, họ tên, đóng dấu)</t>
  </si>
  <si>
    <t xml:space="preserve">                    (Ký, họ tên)                                          (Ký, họ tên)                                                    (Ký, họ tên, đóng dấu)</t>
  </si>
  <si>
    <t>10.118.400.000đ</t>
  </si>
  <si>
    <t>VP Cty</t>
  </si>
  <si>
    <t>Logistic</t>
  </si>
  <si>
    <t>IFTC</t>
  </si>
  <si>
    <t xml:space="preserve">     -  Số lao động:  459 người</t>
  </si>
  <si>
    <t xml:space="preserve">     -  Số đoàn viên: 454 người </t>
  </si>
  <si>
    <r>
      <t xml:space="preserve">-  Tổng quỹ tiền lương:  </t>
    </r>
    <r>
      <rPr>
        <b/>
        <sz val="12"/>
        <rFont val="Times New Roman"/>
        <family val="1"/>
      </rPr>
      <t>10.446.000.000đồng.</t>
    </r>
  </si>
  <si>
    <t>Năm 2010</t>
  </si>
  <si>
    <t>Đơn vị</t>
  </si>
  <si>
    <t xml:space="preserve">Tổng cộng </t>
  </si>
  <si>
    <t>Kinh phí 2%</t>
  </si>
  <si>
    <t>Số LĐ</t>
  </si>
  <si>
    <t>Năm 2011</t>
  </si>
  <si>
    <t xml:space="preserve">     -  Số lao động:  477 người</t>
  </si>
  <si>
    <t xml:space="preserve">     -  Số đoàn viên: 471 người </t>
  </si>
  <si>
    <t xml:space="preserve"> Năm 2011</t>
  </si>
  <si>
    <t xml:space="preserve">-  Tổng quỹ tiền lương:  </t>
  </si>
  <si>
    <t>đồng</t>
  </si>
  <si>
    <t>TB/tháng</t>
  </si>
  <si>
    <t>BQ/người</t>
  </si>
  <si>
    <t xml:space="preserve">Nếu tính đủ theo QĐ </t>
  </si>
  <si>
    <t>Mức lương TB thực tế VFC đang chi theo số đầu năm 2011</t>
  </si>
  <si>
    <t>Lương tính dự toán thu kinh phí CĐ 2% gửi báo cáo CĐ ngành</t>
  </si>
  <si>
    <t xml:space="preserve">Dự toán thu ngân sách CĐ cho năm được tính trên cơ sở: Mức thu nhập BQ/người * số ĐVCĐ của Cty </t>
  </si>
  <si>
    <t>Lương BQ/ng</t>
  </si>
  <si>
    <t>Theo luật quy định: Cty phải trích nộp kinh phí CĐ = 2% quỹ lương thực chi. Hiện nay VFC đang trích như vậy, tuy nhiên số báo cáo CĐ ngành không theo số thực tế hay còn gọi là số "bốc thuốc"</t>
  </si>
  <si>
    <t xml:space="preserve">     -  Số lao động:  351 người</t>
  </si>
  <si>
    <t xml:space="preserve">     -  Số đoàn viên: 342 người </t>
  </si>
  <si>
    <t>Năm 2012</t>
  </si>
  <si>
    <t>Ước thực hiện năm trước (2011)</t>
  </si>
  <si>
    <t>Dự toán kỳ này (2012)</t>
  </si>
  <si>
    <t>Công văn đính kèm</t>
  </si>
  <si>
    <t>Ngày…….tháng…...năm 2012</t>
  </si>
  <si>
    <t>138  Công ty cổ phần Vinafco</t>
  </si>
  <si>
    <t>General ledger card</t>
  </si>
  <si>
    <t>G/L</t>
  </si>
  <si>
    <t>33821101 / Kinh phí công đoàn-VPCT</t>
  </si>
  <si>
    <t>Type, Sub-class.</t>
  </si>
  <si>
    <t>B/S</t>
  </si>
  <si>
    <t xml:space="preserve">  From  01/01/2012  To  31/12/2012  Display:  Card  Group by:  None  Unprocessed:  Yes    </t>
  </si>
  <si>
    <t xml:space="preserve">  Transaction type:  All  Show:  Outstanding    </t>
  </si>
  <si>
    <t>Dư đầu kỳ</t>
  </si>
  <si>
    <t>Date</t>
  </si>
  <si>
    <t>Description</t>
  </si>
  <si>
    <t>Debit VND</t>
  </si>
  <si>
    <t>Credit VND</t>
  </si>
  <si>
    <t>Offset account</t>
  </si>
  <si>
    <t>Your reference</t>
  </si>
  <si>
    <t>Đoàn phí CĐ phải thu Cty CP Vận tải biển VFC T01/2012</t>
  </si>
  <si>
    <t>Hoàn ứng (c/từ) chi phí hoạt động CĐ - Ng T Nhiệm</t>
  </si>
  <si>
    <t>Tiền đoàn phí CĐ phải thu Cty CP VTB T02/2012</t>
  </si>
  <si>
    <t>Chi phụ cấp CB CĐ 6th cuối 2011, trợ cấp cho CBNV</t>
  </si>
  <si>
    <t xml:space="preserve"> 11111101</t>
  </si>
  <si>
    <t>YC chi + phiếu trợ cấp + DS</t>
  </si>
  <si>
    <t>Hoàn ứng (c/từ) CP tổ chức đi du lịch 8/3 - Ng Nhiệm,</t>
  </si>
  <si>
    <t>Chi trợ cấp theo quy chế công đoàn Cty T&amp;S</t>
  </si>
  <si>
    <t>PC</t>
  </si>
  <si>
    <t>Trích 2% KPCĐ T01+02+03/2012 - Văn phòng Cty</t>
  </si>
  <si>
    <t>CNMN chi hộ VP phí  tổ chức ngày 08/03</t>
  </si>
  <si>
    <t>0002214*VA/11P</t>
  </si>
  <si>
    <t>0004797*AA/11P</t>
  </si>
  <si>
    <t>Thu lại phần chi công đoàn vượt định mức</t>
  </si>
  <si>
    <t>Tiền đoàn phí CĐ phải thu Cty CP VTB T03/2012</t>
  </si>
  <si>
    <t>Tiền chi kỷ niệm 8/3 phải trả Cty CP Vận tải biển</t>
  </si>
  <si>
    <t>Chi phí tham dự hội nghị t/kết công đoàn 2011 tại HP</t>
  </si>
  <si>
    <t>Trích 2% KPCĐ tháng 04/2012 - Văn phòng Cty</t>
  </si>
  <si>
    <t>Tiền đoàn phí CĐ phải thu Cty CP Vận tải biển T04/12</t>
  </si>
  <si>
    <t>Tiền chi nữ công 8/3 phải trả Cty CP VTB</t>
  </si>
  <si>
    <t>Chi thăm hỏi, trợ cấp cho Ng Đình San - Ng T Nhiệm</t>
  </si>
  <si>
    <t>Trích 2% KPCĐ tháng 05/2012 - Văn phòng Cty</t>
  </si>
  <si>
    <t>Quà Tết thiếu nhi 01/06 phải trả CN Miền Nam</t>
  </si>
  <si>
    <t>Tiền đoàn phí CĐ phải thu Cty CP VTB T05/2012</t>
  </si>
  <si>
    <t>Hoàn ứng (c/từ) CP tổ chức ngày 01/06 - Ng T Nhiệm</t>
  </si>
  <si>
    <t>Trích 2% KPCĐ T06/2012 - Văn phòng Cty</t>
  </si>
  <si>
    <t>Đoàn phí CĐ phải thu Cty CP Vận tải biển VFC T06/2012</t>
  </si>
  <si>
    <t>Nộp KPCĐ đợt I năm 2012 - Công đoàn GTVT</t>
  </si>
  <si>
    <t xml:space="preserve"> 11211102</t>
  </si>
  <si>
    <t>Hoàn ứng (c/từ) CP nghỉ mát hè 2012 - Ng Thị Nhiệm</t>
  </si>
  <si>
    <t>Chi tổ chức cho đoàn viên tham dự nghỉ mát hè 2012</t>
  </si>
  <si>
    <t>Trích 2% KPCĐ T07/2012 - Văn phòng Cty</t>
  </si>
  <si>
    <t>Đoàn phí CĐ T07/2012 phải thu của Cty CP VTB</t>
  </si>
  <si>
    <t>Đoàn phí CĐ T08/2012 phải thu của Cty CP VTB</t>
  </si>
  <si>
    <t>Tiền nghỉ mát 2012 của NV tàu 25 phải trả Cty VTB</t>
  </si>
  <si>
    <t>Trích 2% KPCĐ T08/2012 - Văn phòng Cty</t>
  </si>
  <si>
    <t>Tiền nghỉ mát hè 2012 phải trả Cty CP VTB</t>
  </si>
  <si>
    <t>Tiền quà Tết Thiếu nhi 1/6 tại HP phải trả Cty CP VTB</t>
  </si>
  <si>
    <t>Chi trợ cấp CBNV từ quỹ công đoàn - TT Bình Dương</t>
  </si>
  <si>
    <t>Chi quà trung thu năm 2012 cho các cháu thiếu nhi VPCty</t>
  </si>
  <si>
    <t>Trích 2% KPCĐ T09/2012</t>
  </si>
  <si>
    <t>Chi trợ cấp từ quỹ công đoàn VFC</t>
  </si>
  <si>
    <t>YCC</t>
  </si>
  <si>
    <t>Hoàn ứng (c/từ) CP tổ chức ngày 20/10 - Ng Thị Nhiệm</t>
  </si>
  <si>
    <t>Trích 2% KPCĐ T10/2012</t>
  </si>
  <si>
    <t>Đoàn phí CĐ phải thu của Cty CP VTB T9/2012</t>
  </si>
  <si>
    <t>Đoàn phí CĐ phải thu của Cty CP VTB T10/2012</t>
  </si>
  <si>
    <t>Tiền quà trung thu phải trả Cty CP VTB</t>
  </si>
  <si>
    <t>Tiền kỷ niệm 20/10 phải trả Cty CP VTB</t>
  </si>
  <si>
    <t>Chi trợ cấp từ quỹ công đoàn Cty CP VFC</t>
  </si>
  <si>
    <t>Trích 2% KPCĐ T11/2012</t>
  </si>
  <si>
    <t>Đoàn phí CĐ phải thu Cty CP VTB T11/2012</t>
  </si>
  <si>
    <t>Quà Tết Trung thu phải trả CNMN</t>
  </si>
  <si>
    <t>CP nghỉ mát đợt 1/2012 phải trả CNMN</t>
  </si>
  <si>
    <t>CP nghỉ mát đợt 2/2012 phải trả CNMN</t>
  </si>
  <si>
    <t>CP kỷ niệm 20/10 phải trả CNMN</t>
  </si>
  <si>
    <t>Trích 2% KPCĐ T12/2012 - Văn phòng Cty</t>
  </si>
  <si>
    <t>KPCĐ năm 2012 còn phải thu của T&amp;S</t>
  </si>
  <si>
    <t>Kinh phí công đoàn 2012 còn phải chi trả Cty Tiếp vận</t>
  </si>
  <si>
    <t>Đoàn phí công đoàn T12/2012 phải thu Cty VTB</t>
  </si>
  <si>
    <t>Dư cuối kỳ</t>
  </si>
  <si>
    <t xml:space="preserve">  From  01/01/2011  To  31/12/2011  Display:  Card  Group by:  None  Unprocessed:  Yes    </t>
  </si>
  <si>
    <t>Opening balance</t>
  </si>
  <si>
    <t>VND 851,345,583</t>
  </si>
  <si>
    <t>Our ref.</t>
  </si>
  <si>
    <t>PO no.</t>
  </si>
  <si>
    <t>Transaction: Subtype</t>
  </si>
  <si>
    <t>Ten chu phuong tien * ngay xuat phat</t>
  </si>
  <si>
    <t>Attachment</t>
  </si>
  <si>
    <t>Linked</t>
  </si>
  <si>
    <t>Debtor</t>
  </si>
  <si>
    <t>Debtor: Name</t>
  </si>
  <si>
    <t>Creditor</t>
  </si>
  <si>
    <t>Creditor: Name</t>
  </si>
  <si>
    <t>Person</t>
  </si>
  <si>
    <t>Quantity</t>
  </si>
  <si>
    <t>Item</t>
  </si>
  <si>
    <t>Project</t>
  </si>
  <si>
    <t>CC</t>
  </si>
  <si>
    <t>CU</t>
  </si>
  <si>
    <t>Cur.</t>
  </si>
  <si>
    <t>Revaluation cur.</t>
  </si>
  <si>
    <t>Revaluation rate</t>
  </si>
  <si>
    <t>FC amount</t>
  </si>
  <si>
    <t>Created by</t>
  </si>
  <si>
    <t>Created</t>
  </si>
  <si>
    <t>ItemDescription</t>
  </si>
  <si>
    <t>Trích 2% KPCĐ tháng 01/2011</t>
  </si>
  <si>
    <t>10000620</t>
  </si>
  <si>
    <t>Other</t>
  </si>
  <si>
    <t>No</t>
  </si>
  <si>
    <t xml:space="preserve">              000000</t>
  </si>
  <si>
    <t>Unknown creditor</t>
  </si>
  <si>
    <t>Pham Thi Thu</t>
  </si>
  <si>
    <t>OTHER</t>
  </si>
  <si>
    <t>11A1515</t>
  </si>
  <si>
    <t>E6205</t>
  </si>
  <si>
    <t>VND</t>
  </si>
  <si>
    <t>None</t>
  </si>
  <si>
    <t>Chi tiền theo quỹ Công đoàn Cty nhân ngày 8/3</t>
  </si>
  <si>
    <t>10000930</t>
  </si>
  <si>
    <t>Payment</t>
  </si>
  <si>
    <t>Nguyen Thanh Van</t>
  </si>
  <si>
    <t>Trích 2% KPCĐ tháng 02/2011</t>
  </si>
  <si>
    <t>10000952</t>
  </si>
  <si>
    <t>E7013</t>
  </si>
  <si>
    <t>Nộp KPCĐ đợt 1 năm 2011</t>
  </si>
  <si>
    <t xml:space="preserve"> 11211104</t>
  </si>
  <si>
    <t>10001293</t>
  </si>
  <si>
    <t>Nguyễn Hồng Hương</t>
  </si>
  <si>
    <t>CN Miền nam chi hộ bổ sung ngày 08/03/2011</t>
  </si>
  <si>
    <t>PC-CN3024</t>
  </si>
  <si>
    <t>10003397</t>
  </si>
  <si>
    <t>Payroll</t>
  </si>
  <si>
    <t>11A3030</t>
  </si>
  <si>
    <t>Vũ Công Tráng</t>
  </si>
  <si>
    <t>CN Miền nam chi hộ ngày 08/03/2011</t>
  </si>
  <si>
    <t>PC-CN3023</t>
  </si>
  <si>
    <t>10003394</t>
  </si>
  <si>
    <t>Thanh toán trợ cấp khó khăn từ quỹ công đoàn CTy VFC</t>
  </si>
  <si>
    <t>10001608</t>
  </si>
  <si>
    <t>Nguyen Thai Duong</t>
  </si>
  <si>
    <t>CN Miền Nam chi tiền công đoàn cho công đoàn viên</t>
  </si>
  <si>
    <t>CN4034</t>
  </si>
  <si>
    <t>10002096</t>
  </si>
  <si>
    <t>Chi tiền cho công đoàn viên nhân ngày đại hội Cty VFC</t>
  </si>
  <si>
    <t>10001619</t>
  </si>
  <si>
    <t>Chi trợ cấp khó khăn đợt 1 cho Đào Văn Mạnh-con ốm</t>
  </si>
  <si>
    <t>10001665</t>
  </si>
  <si>
    <t>Chi trợ cấp kk đợt 1 cho Ng Hữu Thiện(TV) chạy thận</t>
  </si>
  <si>
    <t>10001682</t>
  </si>
  <si>
    <t>CN Miền Nam chi tiền đi tham dự đại hội công đoàn</t>
  </si>
  <si>
    <t>CN4125</t>
  </si>
  <si>
    <t>10002108</t>
  </si>
  <si>
    <t xml:space="preserve">             1120212</t>
  </si>
  <si>
    <t>Công ty Cổ phần Vinafco - CN Miền Nam</t>
  </si>
  <si>
    <t>KPCD từ T1-T4/2011 Cty VTB chuyển về VFC</t>
  </si>
  <si>
    <t>10002353</t>
  </si>
  <si>
    <t>Trích 2% KPCĐ tháng 04/2011</t>
  </si>
  <si>
    <t>10002399</t>
  </si>
  <si>
    <t>Trích 2% KPCĐ tháng 03/2011</t>
  </si>
  <si>
    <t>10002398</t>
  </si>
  <si>
    <t>Trích KPCĐ tháng 05/2011</t>
  </si>
  <si>
    <t>10002439</t>
  </si>
  <si>
    <t>CN Miền nam chi tiền tổ chức ngày 01/06</t>
  </si>
  <si>
    <t>CN5082</t>
  </si>
  <si>
    <t>10002149</t>
  </si>
  <si>
    <t>CN miền nam chi hộ tiền trợ cấp tại nạn</t>
  </si>
  <si>
    <t>CN5023</t>
  </si>
  <si>
    <t>10002141</t>
  </si>
  <si>
    <t>Họp công đoàn nhiệm kỳ 2011-2012 - chi KPCĐ ( Mr Hà TV)</t>
  </si>
  <si>
    <t>10002411</t>
  </si>
  <si>
    <t>Hoàn t/ung chi tết 1/6 các cháu ( Mr Hà - Tvan)</t>
  </si>
  <si>
    <t>10002022</t>
  </si>
  <si>
    <t>11A1616</t>
  </si>
  <si>
    <t>Trích 2% KPCD tháng 06/2011</t>
  </si>
  <si>
    <t>10001992</t>
  </si>
  <si>
    <t>Họp BCH công đoàn ngành GTVT</t>
  </si>
  <si>
    <t>10001939</t>
  </si>
  <si>
    <t>Chi tiền nghỉ mát cho đoàn viên Cty Tiếp Vận</t>
  </si>
  <si>
    <t>10001326</t>
  </si>
  <si>
    <t>Thanh toán trợ cấp khó khăn</t>
  </si>
  <si>
    <t>Thanh toán trợ cấp khó khăn- Cty T &amp;S</t>
  </si>
  <si>
    <t>10001345</t>
  </si>
  <si>
    <t>Chi tiền nghỉ mát cho CBNV năm 2011</t>
  </si>
  <si>
    <t>10001351</t>
  </si>
  <si>
    <t>Tiền hoạt động tập thể 2011 VTB</t>
  </si>
  <si>
    <t>10003387</t>
  </si>
  <si>
    <t>Trích 2% KPCĐ T07/2011</t>
  </si>
  <si>
    <t>10001712</t>
  </si>
  <si>
    <t>Chi hộ tiền hoạt động tập thể năm 2011 VTB</t>
  </si>
  <si>
    <t>10003388</t>
  </si>
  <si>
    <t>Chi việc hiếu theo quy chế</t>
  </si>
  <si>
    <t>10002796</t>
  </si>
  <si>
    <t>Chi trợ cấp từ kinh phí công đoàn</t>
  </si>
  <si>
    <t>10003183</t>
  </si>
  <si>
    <t>CN Miền Nam chi hộ CP nghỉ mát theo QD số 05/CV-CĐ</t>
  </si>
  <si>
    <t>05/CV-CĐ</t>
  </si>
  <si>
    <t>10004171</t>
  </si>
  <si>
    <t>Tran Thu Huong</t>
  </si>
  <si>
    <t>11B3030</t>
  </si>
  <si>
    <t>Trích 2% KPCĐ Văn phòng Cty T08/2011 - Văn phòng Cty</t>
  </si>
  <si>
    <t>Trich KPCD</t>
  </si>
  <si>
    <t>10004060</t>
  </si>
  <si>
    <t>Purchase invoice</t>
  </si>
  <si>
    <t>Nguyen Hong Huong</t>
  </si>
  <si>
    <t>Chi quà trung thu cho các cháu con CBNV năm 2011</t>
  </si>
  <si>
    <t>10004161</t>
  </si>
  <si>
    <t>Tết trung thu cho các cháu thiếu nhi năm 2011(BD M.Nam)</t>
  </si>
  <si>
    <t>10004222</t>
  </si>
  <si>
    <t>CN MN chi hộ quà tết trung thu</t>
  </si>
  <si>
    <t>10004814</t>
  </si>
  <si>
    <t>Chi bổ sung quà trung thu cho các cháu thiếu nhi 2011</t>
  </si>
  <si>
    <t>YC chi + DS chi</t>
  </si>
  <si>
    <t>10004483</t>
  </si>
  <si>
    <t>Chi thăm hỏi, trợ cấp khó khăn (Ng Hồng Hương TCKT)</t>
  </si>
  <si>
    <t>10004485</t>
  </si>
  <si>
    <t>Đoàn phí CĐ phải thu Cty VTB T08/2011</t>
  </si>
  <si>
    <t>CT</t>
  </si>
  <si>
    <t>10004907</t>
  </si>
  <si>
    <t>Trích 2% KPCĐ Văn phòng Cty T09/2011</t>
  </si>
  <si>
    <t>10004703</t>
  </si>
  <si>
    <t>Đoàn phí CĐ phải thu Cty VTB T09/2011</t>
  </si>
  <si>
    <t>10004908</t>
  </si>
  <si>
    <t>CP hoạt động tập thể, quà trung thu phải trả Cty VTB</t>
  </si>
  <si>
    <t>10004906</t>
  </si>
  <si>
    <t>TT tạm ứng KP hội thao CĐ ngành - Ng Thị Nhiệm, NSHC</t>
  </si>
  <si>
    <t>Giấy TT tạm ứng</t>
  </si>
  <si>
    <t>10004869</t>
  </si>
  <si>
    <t>Chi tiền 20/10 theo quy chế phúc lợi</t>
  </si>
  <si>
    <t>10004956</t>
  </si>
  <si>
    <t>CNMN chi hộ CP tổ chức 20/10 (VPSG)</t>
  </si>
  <si>
    <t>0049269*03CC/11P</t>
  </si>
  <si>
    <t>10005332</t>
  </si>
  <si>
    <t>CNMN chi hộ CP tổ chức 20/10 (ăn uống)</t>
  </si>
  <si>
    <t>0001381*NS/11P</t>
  </si>
  <si>
    <t>CNMN chi hộ CP tổ chức 20/10 (taxi)</t>
  </si>
  <si>
    <t>0003060*VP/11P</t>
  </si>
  <si>
    <t>CNMN chi hộ CP tổ chức 20/10 (bánh kẹo)</t>
  </si>
  <si>
    <t>123</t>
  </si>
  <si>
    <t>Trích 2% KPCĐ T10/2011 Văn phòng Cty</t>
  </si>
  <si>
    <t>10005155</t>
  </si>
  <si>
    <t>Đoàn phí CĐ phải thu Cty VTB T05+06+07/2011</t>
  </si>
  <si>
    <t>10005327</t>
  </si>
  <si>
    <t>Đoàn phí CĐ phải thu Cty VTB T10/2011</t>
  </si>
  <si>
    <t>10005328</t>
  </si>
  <si>
    <t>0003073*VP/11P</t>
  </si>
  <si>
    <t>Chi phí tổ chức kỷ niệm 20/10 tại Tiên Lãng HP</t>
  </si>
  <si>
    <t>2 PThu</t>
  </si>
  <si>
    <t>10005303</t>
  </si>
  <si>
    <t>Purchase credit note</t>
  </si>
  <si>
    <t>Chi phụ cấp CĐ 6 tháng 2011, trợ cấp khó khăn CBNV</t>
  </si>
  <si>
    <t>10005458</t>
  </si>
  <si>
    <t>Nguyễn Thị Nhiệm</t>
  </si>
  <si>
    <t>11A1010</t>
  </si>
  <si>
    <t>Nộp kinh phí Công đoàn đợt 2 năm 2011</t>
  </si>
  <si>
    <t xml:space="preserve"> 11211103</t>
  </si>
  <si>
    <t>10005513</t>
  </si>
  <si>
    <t xml:space="preserve">             1120320</t>
  </si>
  <si>
    <t>Công đoàn Giao thông vận tải Việt Nam</t>
  </si>
  <si>
    <t>Đoàn phí công đoàn phải thu Cty CP VTB Vinafco T11/2011</t>
  </si>
  <si>
    <t>10005908</t>
  </si>
  <si>
    <t>Trích 2% KPCĐ tháng 11/2011 Văn phòng Cty</t>
  </si>
  <si>
    <t>10005613</t>
  </si>
  <si>
    <t>CP giao lưu thuyền viên Tàu 25 phải trả Cty VTB</t>
  </si>
  <si>
    <t>10006383</t>
  </si>
  <si>
    <t>Trích 2% KPCĐ T12/2011 - Văn phòng Cty</t>
  </si>
  <si>
    <t>10006118</t>
  </si>
  <si>
    <t>Đoàn phí CĐ phải thu của Cty T&amp;S năm 2011</t>
  </si>
  <si>
    <t>10006410</t>
  </si>
  <si>
    <t>Đoàn phí CĐ phải thu của Cty Tiếp vận năm 2011</t>
  </si>
  <si>
    <t>10006306</t>
  </si>
  <si>
    <t>Kinh phí công đoàn phải thu của CNMN năm 2011</t>
  </si>
  <si>
    <t>10006499</t>
  </si>
  <si>
    <t>Đoàn phí CĐ phải thu Cty CP VT Biển T12/2011</t>
  </si>
  <si>
    <t>10006319</t>
  </si>
  <si>
    <t>Closing balance</t>
  </si>
  <si>
    <t>VND 950,828,019</t>
  </si>
  <si>
    <t>Chi</t>
  </si>
  <si>
    <t>Thu</t>
  </si>
  <si>
    <t>MN</t>
  </si>
  <si>
    <t>- Lương và phụ cấp cán bộ công đoàn chuyên trách, 15%.</t>
  </si>
  <si>
    <t>- Chi hành chính:                                                       10%.</t>
  </si>
  <si>
    <t>- Chi thăm hỏi cán bộ đoàn viên:                                20%.</t>
  </si>
  <si>
    <t>-  Chi hoạt động phong trào + chi khác:                     55%.</t>
  </si>
  <si>
    <t>Thực hiện</t>
  </si>
  <si>
    <t>KH 2013</t>
  </si>
  <si>
    <t>Tỷ lệ các khoản chi theo quy định</t>
  </si>
  <si>
    <t>QĐ nộp CĐ cấp trên: 50% KP+ 30% ĐP</t>
  </si>
  <si>
    <t>Công đoàn cấp trên: Công đoàn GTVT Việt Nam</t>
  </si>
  <si>
    <t>Công đoàn: Công ty ….</t>
  </si>
  <si>
    <t xml:space="preserve">Loại hình đơn vị: </t>
  </si>
  <si>
    <r>
      <t xml:space="preserve">     -  Số đoàn viên: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người </t>
    </r>
  </si>
  <si>
    <t xml:space="preserve">- Quỹ lương đóng ĐPCĐ:  </t>
  </si>
  <si>
    <t xml:space="preserve">- Quỹ lương đóng KPCĐ:  </t>
  </si>
  <si>
    <t xml:space="preserve">     -  Số lao động tính QL đóng KPCĐ:         người</t>
  </si>
  <si>
    <t xml:space="preserve">     - Số cán bộ CĐ chuyên trách:                người</t>
  </si>
  <si>
    <t>Thu kinh phí Công đoàn</t>
  </si>
  <si>
    <t>Ghi chú</t>
  </si>
  <si>
    <t>- Chuyên môn hỗ trợ</t>
  </si>
  <si>
    <t xml:space="preserve">Cộng thu </t>
  </si>
  <si>
    <t>Tích lũy tài chính kỳ trước chuyển sang</t>
  </si>
  <si>
    <t>Tổng cộng thu</t>
  </si>
  <si>
    <t>Lương, phụ cấp và các khoản đóng góp theo lương</t>
  </si>
  <si>
    <t>- Thu khác tại đơn vị (nhượng bán, thanh lý TS, lãi tiền gửi, cổ tức…)</t>
  </si>
  <si>
    <t xml:space="preserve">Cộng chi </t>
  </si>
  <si>
    <t>Kinh phí nộp cấp trên quản lý trực tiếp</t>
  </si>
  <si>
    <t>Tổng cộng chi</t>
  </si>
  <si>
    <t xml:space="preserve">                              (Ký, họ tên)                                                                                       (Ký, họ tên, đóng dấu)</t>
  </si>
  <si>
    <t>Phụ cấp CB công đoàn không chuyên trách</t>
  </si>
  <si>
    <t xml:space="preserve"> DỰ TOÁN THU – CHI TÀI CHÍNH CÔNG ĐOÀN</t>
  </si>
  <si>
    <t>(Mẫu dự toán CĐ cơ sở)</t>
  </si>
  <si>
    <t>Chi hoạt động phong trào:</t>
  </si>
  <si>
    <t>Chi tuyên truyền</t>
  </si>
  <si>
    <t>Hoạt động đại diện bảo vệ quyền, lợi ích hợp pháp</t>
  </si>
  <si>
    <t>Phát triển đoàn viên, thành lập CĐCS</t>
  </si>
  <si>
    <t xml:space="preserve">Tổ chức phòng trào thi đua </t>
  </si>
  <si>
    <t>Chi đào tạo cán bộ</t>
  </si>
  <si>
    <t xml:space="preserve">Tổ chức hoạt động văn hóa, thể thao, DL </t>
  </si>
  <si>
    <t>+ Chi tổ chức hoạt động văn hóa, TT</t>
  </si>
  <si>
    <t>+ Chi hỗ trợ du lịch</t>
  </si>
  <si>
    <t>Tổ chức các hoạt động bình đẳng giới</t>
  </si>
  <si>
    <t>Chi thăm hỏi, trợ cấp</t>
  </si>
  <si>
    <t>Chi động viên, khen thưởng</t>
  </si>
  <si>
    <t>4.10.</t>
  </si>
  <si>
    <t>Chi hoạt động khác</t>
  </si>
  <si>
    <t>III – DỰ PHÒNG</t>
  </si>
  <si>
    <t>PHỤ TRÁCH KẾ TOÁN                                                                    TM/ BAN CHẤP HÀNH</t>
  </si>
  <si>
    <t>Nộp kinh phí và đoàn phí công đoàn</t>
  </si>
  <si>
    <t>37.1</t>
  </si>
  <si>
    <t>Nộp đoàn phí</t>
  </si>
  <si>
    <t>37.2</t>
  </si>
  <si>
    <t>Nộp XD thiết chế</t>
  </si>
  <si>
    <t>Nộp XD thiết chế công đoàn (10% tổng chi QL hành chính + Chi HĐPT của Quyết toán năm 2017)</t>
  </si>
  <si>
    <t>Ước thực hiện năm trước (2017)</t>
  </si>
  <si>
    <t>Dự toán năm nay (2018)</t>
  </si>
  <si>
    <t>Năm 2018</t>
  </si>
  <si>
    <t>Ngày            tháng          năm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</si>
</sst>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i/>
      <sz val="5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4"/>
      <name val=".VnTime"/>
      <family val="0"/>
    </font>
    <font>
      <i/>
      <sz val="13"/>
      <name val="Times New Roman"/>
      <family val="1"/>
    </font>
    <font>
      <i/>
      <sz val="13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/>
      <right/>
      <top style="hair"/>
      <bottom style="hair"/>
    </border>
    <border>
      <left style="medium"/>
      <right style="medium"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/>
      <top/>
      <bottom style="medium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11" xfId="42" applyNumberFormat="1" applyFont="1" applyBorder="1" applyAlignment="1">
      <alignment horizontal="center" wrapText="1"/>
    </xf>
    <xf numFmtId="164" fontId="3" fillId="0" borderId="13" xfId="42" applyNumberFormat="1" applyFont="1" applyBorder="1" applyAlignment="1">
      <alignment horizontal="center" wrapText="1"/>
    </xf>
    <xf numFmtId="164" fontId="2" fillId="0" borderId="15" xfId="42" applyNumberFormat="1" applyFont="1" applyBorder="1" applyAlignment="1">
      <alignment horizontal="center" wrapText="1"/>
    </xf>
    <xf numFmtId="164" fontId="8" fillId="0" borderId="16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0" fontId="3" fillId="0" borderId="14" xfId="0" applyFont="1" applyBorder="1" applyAlignment="1">
      <alignment horizontal="center" wrapText="1"/>
    </xf>
    <xf numFmtId="164" fontId="3" fillId="0" borderId="15" xfId="42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164" fontId="3" fillId="0" borderId="18" xfId="42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2" fillId="0" borderId="0" xfId="0" applyFont="1" applyAlignment="1" quotePrefix="1">
      <alignment/>
    </xf>
    <xf numFmtId="164" fontId="13" fillId="0" borderId="0" xfId="42" applyNumberFormat="1" applyFont="1" applyAlignment="1">
      <alignment/>
    </xf>
    <xf numFmtId="164" fontId="14" fillId="0" borderId="0" xfId="42" applyNumberFormat="1" applyFont="1" applyAlignment="1">
      <alignment horizontal="center"/>
    </xf>
    <xf numFmtId="164" fontId="14" fillId="0" borderId="11" xfId="42" applyNumberFormat="1" applyFont="1" applyBorder="1" applyAlignment="1">
      <alignment horizontal="center" wrapText="1"/>
    </xf>
    <xf numFmtId="164" fontId="14" fillId="0" borderId="13" xfId="42" applyNumberFormat="1" applyFont="1" applyBorder="1" applyAlignment="1">
      <alignment horizontal="center" wrapText="1"/>
    </xf>
    <xf numFmtId="164" fontId="15" fillId="0" borderId="15" xfId="42" applyNumberFormat="1" applyFont="1" applyBorder="1" applyAlignment="1">
      <alignment horizontal="center" wrapText="1"/>
    </xf>
    <xf numFmtId="164" fontId="14" fillId="0" borderId="15" xfId="42" applyNumberFormat="1" applyFont="1" applyBorder="1" applyAlignment="1">
      <alignment horizontal="center" wrapText="1"/>
    </xf>
    <xf numFmtId="164" fontId="14" fillId="0" borderId="18" xfId="42" applyNumberFormat="1" applyFont="1" applyBorder="1" applyAlignment="1">
      <alignment horizontal="center" wrapText="1"/>
    </xf>
    <xf numFmtId="164" fontId="16" fillId="0" borderId="16" xfId="42" applyNumberFormat="1" applyFont="1" applyBorder="1" applyAlignment="1">
      <alignment/>
    </xf>
    <xf numFmtId="164" fontId="17" fillId="0" borderId="0" xfId="42" applyNumberFormat="1" applyFont="1" applyBorder="1" applyAlignment="1">
      <alignment/>
    </xf>
    <xf numFmtId="0" fontId="18" fillId="0" borderId="19" xfId="0" applyFont="1" applyBorder="1" applyAlignment="1">
      <alignment/>
    </xf>
    <xf numFmtId="164" fontId="18" fillId="0" borderId="19" xfId="42" applyNumberFormat="1" applyFont="1" applyBorder="1" applyAlignment="1">
      <alignment/>
    </xf>
    <xf numFmtId="0" fontId="19" fillId="0" borderId="0" xfId="0" applyFont="1" applyAlignment="1">
      <alignment/>
    </xf>
    <xf numFmtId="164" fontId="18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0" fontId="16" fillId="33" borderId="19" xfId="0" applyFont="1" applyFill="1" applyBorder="1" applyAlignment="1">
      <alignment/>
    </xf>
    <xf numFmtId="0" fontId="16" fillId="33" borderId="19" xfId="0" applyFont="1" applyFill="1" applyBorder="1" applyAlignment="1">
      <alignment horizontal="center"/>
    </xf>
    <xf numFmtId="164" fontId="20" fillId="0" borderId="0" xfId="42" applyNumberFormat="1" applyFont="1" applyAlignment="1">
      <alignment/>
    </xf>
    <xf numFmtId="0" fontId="16" fillId="33" borderId="20" xfId="0" applyFont="1" applyFill="1" applyBorder="1" applyAlignment="1">
      <alignment horizontal="center"/>
    </xf>
    <xf numFmtId="164" fontId="18" fillId="0" borderId="20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19" xfId="0" applyNumberFormat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0" borderId="0" xfId="0" applyFont="1" applyAlignment="1">
      <alignment/>
    </xf>
    <xf numFmtId="164" fontId="8" fillId="0" borderId="19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6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9" fontId="19" fillId="0" borderId="19" xfId="0" applyNumberFormat="1" applyFont="1" applyBorder="1" applyAlignment="1">
      <alignment horizontal="right"/>
    </xf>
    <xf numFmtId="164" fontId="19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/>
    </xf>
    <xf numFmtId="43" fontId="19" fillId="34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3" fillId="0" borderId="0" xfId="42" applyNumberFormat="1" applyFont="1" applyAlignment="1">
      <alignment/>
    </xf>
    <xf numFmtId="164" fontId="14" fillId="0" borderId="0" xfId="42" applyNumberFormat="1" applyFont="1" applyAlignment="1">
      <alignment horizontal="center"/>
    </xf>
    <xf numFmtId="164" fontId="16" fillId="0" borderId="0" xfId="42" applyNumberFormat="1" applyFont="1" applyAlignment="1">
      <alignment/>
    </xf>
    <xf numFmtId="164" fontId="14" fillId="0" borderId="11" xfId="42" applyNumberFormat="1" applyFont="1" applyBorder="1" applyAlignment="1">
      <alignment horizontal="center" wrapText="1"/>
    </xf>
    <xf numFmtId="164" fontId="14" fillId="0" borderId="13" xfId="42" applyNumberFormat="1" applyFont="1" applyBorder="1" applyAlignment="1">
      <alignment horizontal="center" wrapText="1"/>
    </xf>
    <xf numFmtId="164" fontId="15" fillId="0" borderId="15" xfId="42" applyNumberFormat="1" applyFont="1" applyBorder="1" applyAlignment="1">
      <alignment horizontal="center" wrapText="1"/>
    </xf>
    <xf numFmtId="164" fontId="14" fillId="0" borderId="15" xfId="42" applyNumberFormat="1" applyFont="1" applyBorder="1" applyAlignment="1">
      <alignment horizontal="center" wrapText="1"/>
    </xf>
    <xf numFmtId="164" fontId="14" fillId="0" borderId="18" xfId="42" applyNumberFormat="1" applyFont="1" applyBorder="1" applyAlignment="1">
      <alignment horizontal="center" wrapText="1"/>
    </xf>
    <xf numFmtId="164" fontId="16" fillId="0" borderId="16" xfId="42" applyNumberFormat="1" applyFont="1" applyBorder="1" applyAlignment="1">
      <alignment/>
    </xf>
    <xf numFmtId="164" fontId="17" fillId="0" borderId="0" xfId="42" applyNumberFormat="1" applyFont="1" applyBorder="1" applyAlignment="1">
      <alignment/>
    </xf>
    <xf numFmtId="164" fontId="3" fillId="0" borderId="21" xfId="42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164" fontId="8" fillId="0" borderId="16" xfId="42" applyNumberFormat="1" applyFont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 quotePrefix="1">
      <alignment/>
    </xf>
    <xf numFmtId="4" fontId="8" fillId="35" borderId="0" xfId="0" applyNumberFormat="1" applyFont="1" applyFill="1" applyAlignment="1">
      <alignment/>
    </xf>
    <xf numFmtId="4" fontId="8" fillId="35" borderId="0" xfId="0" applyNumberFormat="1" applyFont="1" applyFill="1" applyAlignment="1">
      <alignment horizontal="right"/>
    </xf>
    <xf numFmtId="14" fontId="22" fillId="36" borderId="22" xfId="0" applyNumberFormat="1" applyFont="1" applyFill="1" applyBorder="1" applyAlignment="1">
      <alignment horizontal="left"/>
    </xf>
    <xf numFmtId="49" fontId="22" fillId="36" borderId="22" xfId="0" applyNumberFormat="1" applyFont="1" applyFill="1" applyBorder="1" applyAlignment="1">
      <alignment horizontal="left"/>
    </xf>
    <xf numFmtId="3" fontId="22" fillId="36" borderId="22" xfId="0" applyNumberFormat="1" applyFont="1" applyFill="1" applyBorder="1" applyAlignment="1">
      <alignment horizontal="right"/>
    </xf>
    <xf numFmtId="14" fontId="23" fillId="36" borderId="23" xfId="0" applyNumberFormat="1" applyFont="1" applyFill="1" applyBorder="1" applyAlignment="1">
      <alignment horizontal="left"/>
    </xf>
    <xf numFmtId="49" fontId="23" fillId="36" borderId="23" xfId="0" applyNumberFormat="1" applyFont="1" applyFill="1" applyBorder="1" applyAlignment="1">
      <alignment horizontal="left"/>
    </xf>
    <xf numFmtId="3" fontId="23" fillId="36" borderId="23" xfId="0" applyNumberFormat="1" applyFont="1" applyFill="1" applyBorder="1" applyAlignment="1">
      <alignment horizontal="right"/>
    </xf>
    <xf numFmtId="14" fontId="23" fillId="36" borderId="24" xfId="0" applyNumberFormat="1" applyFont="1" applyFill="1" applyBorder="1" applyAlignment="1">
      <alignment horizontal="left"/>
    </xf>
    <xf numFmtId="49" fontId="23" fillId="36" borderId="24" xfId="0" applyNumberFormat="1" applyFont="1" applyFill="1" applyBorder="1" applyAlignment="1">
      <alignment horizontal="left"/>
    </xf>
    <xf numFmtId="3" fontId="23" fillId="36" borderId="24" xfId="0" applyNumberFormat="1" applyFont="1" applyFill="1" applyBorder="1" applyAlignment="1">
      <alignment horizontal="right"/>
    </xf>
    <xf numFmtId="14" fontId="23" fillId="36" borderId="0" xfId="0" applyNumberFormat="1" applyFont="1" applyFill="1" applyAlignment="1">
      <alignment horizontal="left"/>
    </xf>
    <xf numFmtId="49" fontId="23" fillId="36" borderId="0" xfId="0" applyNumberFormat="1" applyFont="1" applyFill="1" applyAlignment="1">
      <alignment horizontal="left"/>
    </xf>
    <xf numFmtId="3" fontId="23" fillId="36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35" borderId="0" xfId="0" applyNumberFormat="1" applyFill="1" applyAlignment="1">
      <alignment/>
    </xf>
    <xf numFmtId="0" fontId="8" fillId="0" borderId="0" xfId="0" applyFont="1" applyAlignment="1" quotePrefix="1">
      <alignment/>
    </xf>
    <xf numFmtId="14" fontId="22" fillId="36" borderId="0" xfId="0" applyNumberFormat="1" applyFont="1" applyFill="1" applyAlignment="1">
      <alignment horizontal="left"/>
    </xf>
    <xf numFmtId="49" fontId="22" fillId="36" borderId="0" xfId="0" applyNumberFormat="1" applyFont="1" applyFill="1" applyAlignment="1">
      <alignment horizontal="left"/>
    </xf>
    <xf numFmtId="3" fontId="22" fillId="36" borderId="0" xfId="0" applyNumberFormat="1" applyFont="1" applyFill="1" applyAlignment="1">
      <alignment horizontal="right"/>
    </xf>
    <xf numFmtId="0" fontId="22" fillId="36" borderId="0" xfId="0" applyFont="1" applyFill="1" applyAlignment="1">
      <alignment horizontal="left"/>
    </xf>
    <xf numFmtId="165" fontId="22" fillId="36" borderId="0" xfId="0" applyNumberFormat="1" applyFont="1" applyFill="1" applyAlignment="1">
      <alignment horizontal="right"/>
    </xf>
    <xf numFmtId="4" fontId="22" fillId="36" borderId="0" xfId="0" applyNumberFormat="1" applyFont="1" applyFill="1" applyAlignment="1">
      <alignment horizontal="right"/>
    </xf>
    <xf numFmtId="0" fontId="23" fillId="36" borderId="0" xfId="0" applyFont="1" applyFill="1" applyAlignment="1">
      <alignment horizontal="left"/>
    </xf>
    <xf numFmtId="165" fontId="23" fillId="36" borderId="0" xfId="0" applyNumberFormat="1" applyFont="1" applyFill="1" applyAlignment="1">
      <alignment horizontal="right"/>
    </xf>
    <xf numFmtId="4" fontId="23" fillId="36" borderId="0" xfId="0" applyNumberFormat="1" applyFont="1" applyFill="1" applyAlignment="1">
      <alignment horizontal="right"/>
    </xf>
    <xf numFmtId="14" fontId="24" fillId="36" borderId="0" xfId="0" applyNumberFormat="1" applyFont="1" applyFill="1" applyAlignment="1">
      <alignment horizontal="left"/>
    </xf>
    <xf numFmtId="49" fontId="24" fillId="36" borderId="0" xfId="0" applyNumberFormat="1" applyFont="1" applyFill="1" applyAlignment="1">
      <alignment horizontal="left"/>
    </xf>
    <xf numFmtId="3" fontId="24" fillId="36" borderId="0" xfId="0" applyNumberFormat="1" applyFont="1" applyFill="1" applyAlignment="1">
      <alignment horizontal="right"/>
    </xf>
    <xf numFmtId="0" fontId="24" fillId="36" borderId="0" xfId="0" applyFont="1" applyFill="1" applyAlignment="1">
      <alignment horizontal="left"/>
    </xf>
    <xf numFmtId="165" fontId="24" fillId="36" borderId="0" xfId="0" applyNumberFormat="1" applyFont="1" applyFill="1" applyAlignment="1">
      <alignment horizontal="right"/>
    </xf>
    <xf numFmtId="4" fontId="24" fillId="36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25" fillId="0" borderId="0" xfId="0" applyFont="1" applyAlignment="1">
      <alignment vertical="center"/>
    </xf>
    <xf numFmtId="164" fontId="26" fillId="0" borderId="15" xfId="42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4" fontId="25" fillId="0" borderId="0" xfId="42" applyNumberFormat="1" applyFont="1" applyAlignment="1">
      <alignment/>
    </xf>
    <xf numFmtId="0" fontId="27" fillId="0" borderId="0" xfId="0" applyFont="1" applyAlignment="1">
      <alignment/>
    </xf>
    <xf numFmtId="9" fontId="25" fillId="0" borderId="0" xfId="60" applyFont="1" applyAlignment="1">
      <alignment/>
    </xf>
    <xf numFmtId="164" fontId="25" fillId="0" borderId="0" xfId="0" applyNumberFormat="1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0" fillId="0" borderId="0" xfId="42" applyNumberFormat="1" applyFont="1" applyAlignment="1">
      <alignment horizontal="left"/>
    </xf>
    <xf numFmtId="164" fontId="3" fillId="0" borderId="11" xfId="42" applyNumberFormat="1" applyFont="1" applyBorder="1" applyAlignment="1">
      <alignment horizontal="center" vertical="center" wrapText="1"/>
    </xf>
    <xf numFmtId="164" fontId="26" fillId="0" borderId="0" xfId="42" applyNumberFormat="1" applyFont="1" applyBorder="1" applyAlignment="1">
      <alignment horizontal="center" wrapText="1"/>
    </xf>
    <xf numFmtId="0" fontId="5" fillId="0" borderId="25" xfId="56" applyFont="1" applyBorder="1" applyAlignment="1">
      <alignment horizontal="center" vertical="center"/>
      <protection/>
    </xf>
    <xf numFmtId="0" fontId="5" fillId="0" borderId="25" xfId="56" applyFont="1" applyBorder="1" applyAlignment="1" quotePrefix="1">
      <alignment vertical="center"/>
      <protection/>
    </xf>
    <xf numFmtId="0" fontId="5" fillId="0" borderId="25" xfId="56" applyFont="1" applyBorder="1" applyAlignment="1">
      <alignment horizontal="center"/>
      <protection/>
    </xf>
    <xf numFmtId="0" fontId="5" fillId="0" borderId="25" xfId="56" applyFont="1" applyBorder="1" applyAlignment="1" quotePrefix="1">
      <alignment horizont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/>
      <protection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5" fillId="0" borderId="25" xfId="56" applyFont="1" applyBorder="1" applyAlignment="1">
      <alignment vertical="center"/>
      <protection/>
    </xf>
    <xf numFmtId="0" fontId="5" fillId="0" borderId="25" xfId="56" applyFont="1" applyBorder="1" applyAlignment="1">
      <alignment vertical="center" wrapText="1"/>
      <protection/>
    </xf>
    <xf numFmtId="2" fontId="5" fillId="0" borderId="25" xfId="56" applyNumberFormat="1" applyFont="1" applyBorder="1" applyAlignment="1" quotePrefix="1">
      <alignment horizontal="center"/>
      <protection/>
    </xf>
    <xf numFmtId="0" fontId="3" fillId="0" borderId="2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164" fontId="2" fillId="0" borderId="27" xfId="42" applyNumberFormat="1" applyFont="1" applyBorder="1" applyAlignment="1">
      <alignment horizontal="center" wrapText="1"/>
    </xf>
    <xf numFmtId="164" fontId="15" fillId="0" borderId="27" xfId="42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164" fontId="2" fillId="0" borderId="28" xfId="42" applyNumberFormat="1" applyFont="1" applyBorder="1" applyAlignment="1">
      <alignment horizontal="center" wrapText="1"/>
    </xf>
    <xf numFmtId="164" fontId="15" fillId="0" borderId="28" xfId="42" applyNumberFormat="1" applyFont="1" applyBorder="1" applyAlignment="1">
      <alignment horizontal="center" wrapText="1"/>
    </xf>
    <xf numFmtId="0" fontId="2" fillId="0" borderId="28" xfId="0" applyFont="1" applyBorder="1" applyAlignment="1" quotePrefix="1">
      <alignment wrapText="1"/>
    </xf>
    <xf numFmtId="0" fontId="5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64" fontId="3" fillId="0" borderId="28" xfId="42" applyNumberFormat="1" applyFont="1" applyBorder="1" applyAlignment="1">
      <alignment horizontal="center" wrapText="1"/>
    </xf>
    <xf numFmtId="164" fontId="14" fillId="0" borderId="28" xfId="42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164" fontId="3" fillId="0" borderId="29" xfId="42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164" fontId="3" fillId="0" borderId="30" xfId="42" applyNumberFormat="1" applyFont="1" applyBorder="1" applyAlignment="1">
      <alignment horizontal="center" wrapText="1"/>
    </xf>
    <xf numFmtId="0" fontId="5" fillId="0" borderId="23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vertical="center" wrapText="1"/>
    </xf>
    <xf numFmtId="164" fontId="30" fillId="0" borderId="23" xfId="42" applyNumberFormat="1" applyFont="1" applyBorder="1" applyAlignment="1" quotePrefix="1">
      <alignment horizontal="center" vertical="center" wrapText="1"/>
    </xf>
    <xf numFmtId="164" fontId="31" fillId="0" borderId="23" xfId="42" applyNumberFormat="1" applyFont="1" applyBorder="1" applyAlignment="1" quotePrefix="1">
      <alignment horizontal="center" vertical="center" wrapText="1"/>
    </xf>
    <xf numFmtId="164" fontId="32" fillId="37" borderId="23" xfId="42" applyNumberFormat="1" applyFont="1" applyFill="1" applyBorder="1" applyAlignment="1">
      <alignment vertical="center"/>
    </xf>
    <xf numFmtId="164" fontId="33" fillId="33" borderId="3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2" xfId="0" applyFont="1" applyBorder="1" applyAlignment="1">
      <alignment horizontal="right"/>
    </xf>
    <xf numFmtId="164" fontId="0" fillId="0" borderId="33" xfId="42" applyNumberFormat="1" applyFont="1" applyBorder="1" applyAlignment="1">
      <alignment horizontal="center"/>
    </xf>
    <xf numFmtId="164" fontId="0" fillId="0" borderId="33" xfId="42" applyNumberFormat="1" applyFont="1" applyBorder="1" applyAlignment="1">
      <alignment horizontal="center"/>
    </xf>
    <xf numFmtId="164" fontId="17" fillId="0" borderId="0" xfId="42" applyNumberFormat="1" applyFont="1" applyAlignment="1">
      <alignment horizontal="center"/>
    </xf>
    <xf numFmtId="0" fontId="21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21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22" fillId="36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54</xdr:row>
      <xdr:rowOff>19050</xdr:rowOff>
    </xdr:from>
    <xdr:to>
      <xdr:col>1</xdr:col>
      <xdr:colOff>2257425</xdr:colOff>
      <xdr:row>58</xdr:row>
      <xdr:rowOff>104775</xdr:rowOff>
    </xdr:to>
    <xdr:pic>
      <xdr:nvPicPr>
        <xdr:cNvPr id="1" name="Picture 1" descr="thu ha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2877800"/>
          <a:ext cx="1552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54</xdr:row>
      <xdr:rowOff>19050</xdr:rowOff>
    </xdr:from>
    <xdr:to>
      <xdr:col>1</xdr:col>
      <xdr:colOff>2257425</xdr:colOff>
      <xdr:row>58</xdr:row>
      <xdr:rowOff>104775</xdr:rowOff>
    </xdr:to>
    <xdr:pic>
      <xdr:nvPicPr>
        <xdr:cNvPr id="1" name="Picture 1" descr="thu ha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2877800"/>
          <a:ext cx="1552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54</xdr:row>
      <xdr:rowOff>19050</xdr:rowOff>
    </xdr:from>
    <xdr:to>
      <xdr:col>1</xdr:col>
      <xdr:colOff>2257425</xdr:colOff>
      <xdr:row>58</xdr:row>
      <xdr:rowOff>104775</xdr:rowOff>
    </xdr:to>
    <xdr:pic>
      <xdr:nvPicPr>
        <xdr:cNvPr id="1" name="Picture 1" descr="thu ha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2877800"/>
          <a:ext cx="1552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54</xdr:row>
      <xdr:rowOff>19050</xdr:rowOff>
    </xdr:from>
    <xdr:to>
      <xdr:col>1</xdr:col>
      <xdr:colOff>704850</xdr:colOff>
      <xdr:row>58</xdr:row>
      <xdr:rowOff>104775</xdr:rowOff>
    </xdr:to>
    <xdr:pic>
      <xdr:nvPicPr>
        <xdr:cNvPr id="1" name="Picture 1" descr="thu ha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287780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54</xdr:row>
      <xdr:rowOff>0</xdr:rowOff>
    </xdr:from>
    <xdr:to>
      <xdr:col>1</xdr:col>
      <xdr:colOff>2352675</xdr:colOff>
      <xdr:row>58</xdr:row>
      <xdr:rowOff>85725</xdr:rowOff>
    </xdr:to>
    <xdr:pic>
      <xdr:nvPicPr>
        <xdr:cNvPr id="2" name="Picture 1" descr="thu ha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858750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61</xdr:row>
      <xdr:rowOff>19050</xdr:rowOff>
    </xdr:from>
    <xdr:to>
      <xdr:col>1</xdr:col>
      <xdr:colOff>742950</xdr:colOff>
      <xdr:row>61</xdr:row>
      <xdr:rowOff>161925</xdr:rowOff>
    </xdr:to>
    <xdr:pic>
      <xdr:nvPicPr>
        <xdr:cNvPr id="1" name="Picture 1" descr="thu ha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7373600"/>
          <a:ext cx="38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Outlook\CQQNY41N\Quyet%20toan%20thu%20chi%20ngan%20sach%20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2011"/>
    </sheetNames>
    <sheetDataSet>
      <sheetData sheetId="3">
        <row r="26">
          <cell r="E26">
            <v>19890100</v>
          </cell>
        </row>
        <row r="39">
          <cell r="E39">
            <v>16583860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9">
      <selection activeCell="H33" sqref="H33"/>
    </sheetView>
  </sheetViews>
  <sheetFormatPr defaultColWidth="9.140625" defaultRowHeight="12.75"/>
  <cols>
    <col min="1" max="1" width="5.57421875" style="0" customWidth="1"/>
    <col min="2" max="2" width="44.140625" style="0" customWidth="1"/>
    <col min="3" max="3" width="7.8515625" style="0" customWidth="1"/>
    <col min="4" max="4" width="14.8515625" style="24" customWidth="1"/>
    <col min="5" max="5" width="14.57421875" style="24" customWidth="1"/>
    <col min="6" max="6" width="15.57421875" style="41" customWidth="1"/>
  </cols>
  <sheetData>
    <row r="1" spans="1:6" ht="15.75">
      <c r="A1" s="1" t="s">
        <v>62</v>
      </c>
      <c r="C1" s="188" t="s">
        <v>47</v>
      </c>
      <c r="D1" s="188"/>
      <c r="E1" s="188"/>
      <c r="F1" s="188"/>
    </row>
    <row r="2" ht="15.75">
      <c r="A2" s="1" t="s">
        <v>63</v>
      </c>
    </row>
    <row r="3" ht="15.75">
      <c r="A3" s="1" t="s">
        <v>46</v>
      </c>
    </row>
    <row r="4" ht="15.75">
      <c r="A4" s="2"/>
    </row>
    <row r="5" ht="15.75">
      <c r="A5" s="2"/>
    </row>
    <row r="6" spans="1:6" ht="22.5">
      <c r="A6" s="189" t="s">
        <v>0</v>
      </c>
      <c r="B6" s="189"/>
      <c r="C6" s="189"/>
      <c r="D6" s="189"/>
      <c r="E6" s="189"/>
      <c r="F6" s="189"/>
    </row>
    <row r="7" spans="1:6" ht="22.5">
      <c r="A7" s="189" t="s">
        <v>1</v>
      </c>
      <c r="B7" s="189"/>
      <c r="C7" s="189"/>
      <c r="D7" s="189"/>
      <c r="E7" s="189"/>
      <c r="F7" s="189"/>
    </row>
    <row r="8" spans="1:6" ht="20.25">
      <c r="A8" s="190" t="s">
        <v>64</v>
      </c>
      <c r="B8" s="190"/>
      <c r="C8" s="190"/>
      <c r="D8" s="190"/>
      <c r="E8" s="190"/>
      <c r="F8" s="190"/>
    </row>
    <row r="9" spans="1:6" ht="15.75">
      <c r="A9" s="3"/>
      <c r="B9" s="3"/>
      <c r="C9" s="3"/>
      <c r="D9" s="25"/>
      <c r="E9" s="25"/>
      <c r="F9" s="42"/>
    </row>
    <row r="10" ht="15.75">
      <c r="A10" s="2"/>
    </row>
    <row r="11" ht="15.75">
      <c r="A11" s="1" t="s">
        <v>2</v>
      </c>
    </row>
    <row r="12" spans="1:3" ht="15.75">
      <c r="A12" s="2" t="s">
        <v>70</v>
      </c>
      <c r="C12" s="40" t="s">
        <v>69</v>
      </c>
    </row>
    <row r="13" spans="1:3" ht="15.75">
      <c r="A13" s="2" t="s">
        <v>71</v>
      </c>
      <c r="C13" s="40" t="s">
        <v>68</v>
      </c>
    </row>
    <row r="14" spans="1:5" ht="12.75">
      <c r="A14" s="4"/>
      <c r="E14" s="41" t="s">
        <v>74</v>
      </c>
    </row>
    <row r="15" ht="15.75">
      <c r="A15" s="1" t="s">
        <v>3</v>
      </c>
    </row>
    <row r="16" spans="4:6" ht="12.75" customHeight="1">
      <c r="D16" s="187" t="s">
        <v>4</v>
      </c>
      <c r="E16" s="187"/>
      <c r="F16" s="187"/>
    </row>
    <row r="17" ht="13.5" thickBot="1">
      <c r="A17" s="5"/>
    </row>
    <row r="18" spans="1:6" ht="48" thickBot="1">
      <c r="A18" s="6" t="s">
        <v>5</v>
      </c>
      <c r="B18" s="7" t="s">
        <v>6</v>
      </c>
      <c r="C18" s="7" t="s">
        <v>7</v>
      </c>
      <c r="D18" s="26" t="s">
        <v>8</v>
      </c>
      <c r="E18" s="26" t="s">
        <v>48</v>
      </c>
      <c r="F18" s="43" t="s">
        <v>9</v>
      </c>
    </row>
    <row r="19" spans="1:6" ht="21.75" customHeight="1" thickBot="1">
      <c r="A19" s="8" t="s">
        <v>10</v>
      </c>
      <c r="B19" s="9" t="s">
        <v>11</v>
      </c>
      <c r="C19" s="9" t="s">
        <v>12</v>
      </c>
      <c r="D19" s="27" t="s">
        <v>13</v>
      </c>
      <c r="E19" s="27" t="s">
        <v>14</v>
      </c>
      <c r="F19" s="44" t="s">
        <v>15</v>
      </c>
    </row>
    <row r="20" spans="1:6" ht="21.75" customHeight="1">
      <c r="A20" s="10"/>
      <c r="B20" s="11" t="s">
        <v>50</v>
      </c>
      <c r="C20" s="12"/>
      <c r="D20" s="28"/>
      <c r="E20" s="28"/>
      <c r="F20" s="45"/>
    </row>
    <row r="21" spans="1:6" ht="21.75" customHeight="1">
      <c r="A21" s="10" t="s">
        <v>13</v>
      </c>
      <c r="B21" s="13" t="s">
        <v>67</v>
      </c>
      <c r="C21" s="12" t="s">
        <v>16</v>
      </c>
      <c r="D21" s="28">
        <v>206544000</v>
      </c>
      <c r="E21" s="28" t="e">
        <f>#REF!*2%</f>
        <v>#REF!</v>
      </c>
      <c r="F21" s="45">
        <v>202000000</v>
      </c>
    </row>
    <row r="22" spans="1:6" ht="21.75" customHeight="1">
      <c r="A22" s="10" t="s">
        <v>14</v>
      </c>
      <c r="B22" s="13" t="s">
        <v>17</v>
      </c>
      <c r="C22" s="12" t="s">
        <v>18</v>
      </c>
      <c r="D22" s="28">
        <v>83400000</v>
      </c>
      <c r="E22" s="28" t="e">
        <f>#REF!*1%*90%</f>
        <v>#REF!</v>
      </c>
      <c r="F22" s="45">
        <v>94000000</v>
      </c>
    </row>
    <row r="23" spans="1:6" ht="21.75" customHeight="1">
      <c r="A23" s="10" t="s">
        <v>15</v>
      </c>
      <c r="B23" s="13" t="s">
        <v>19</v>
      </c>
      <c r="C23" s="12" t="s">
        <v>20</v>
      </c>
      <c r="D23" s="28"/>
      <c r="E23" s="28"/>
      <c r="F23" s="45"/>
    </row>
    <row r="24" spans="1:6" s="19" customFormat="1" ht="21.75" customHeight="1">
      <c r="A24" s="33"/>
      <c r="B24" s="14" t="s">
        <v>52</v>
      </c>
      <c r="C24" s="14"/>
      <c r="D24" s="34">
        <f>D22+D21</f>
        <v>289944000</v>
      </c>
      <c r="E24" s="34" t="e">
        <f>E22+E21</f>
        <v>#REF!</v>
      </c>
      <c r="F24" s="46">
        <f>F22+F21</f>
        <v>296000000</v>
      </c>
    </row>
    <row r="25" spans="1:6" ht="21.75" customHeight="1">
      <c r="A25" s="10" t="s">
        <v>21</v>
      </c>
      <c r="B25" s="13" t="s">
        <v>22</v>
      </c>
      <c r="C25" s="12" t="s">
        <v>23</v>
      </c>
      <c r="D25" s="28"/>
      <c r="E25" s="28"/>
      <c r="F25" s="45"/>
    </row>
    <row r="26" spans="1:6" ht="21.75" customHeight="1">
      <c r="A26" s="10" t="s">
        <v>24</v>
      </c>
      <c r="B26" s="13" t="s">
        <v>49</v>
      </c>
      <c r="C26" s="12" t="s">
        <v>25</v>
      </c>
      <c r="D26" s="28"/>
      <c r="E26" s="28"/>
      <c r="F26" s="45"/>
    </row>
    <row r="27" spans="1:6" s="19" customFormat="1" ht="21.75" customHeight="1">
      <c r="A27" s="33"/>
      <c r="B27" s="14" t="s">
        <v>53</v>
      </c>
      <c r="C27" s="14"/>
      <c r="D27" s="34">
        <f>D24</f>
        <v>289944000</v>
      </c>
      <c r="E27" s="34" t="e">
        <f>E24</f>
        <v>#REF!</v>
      </c>
      <c r="F27" s="46">
        <f>F24</f>
        <v>296000000</v>
      </c>
    </row>
    <row r="28" spans="1:6" ht="15.75">
      <c r="A28" s="10"/>
      <c r="B28" s="22" t="s">
        <v>51</v>
      </c>
      <c r="C28" s="12"/>
      <c r="D28" s="28"/>
      <c r="E28" s="28"/>
      <c r="F28" s="45"/>
    </row>
    <row r="29" spans="1:6" ht="21.75" customHeight="1">
      <c r="A29" s="10" t="s">
        <v>13</v>
      </c>
      <c r="B29" s="13" t="s">
        <v>26</v>
      </c>
      <c r="C29" s="12" t="s">
        <v>27</v>
      </c>
      <c r="D29" s="28"/>
      <c r="E29" s="28"/>
      <c r="F29" s="45"/>
    </row>
    <row r="30" spans="1:6" ht="21.75" customHeight="1">
      <c r="A30" s="10" t="s">
        <v>14</v>
      </c>
      <c r="B30" s="13" t="s">
        <v>54</v>
      </c>
      <c r="C30" s="12" t="s">
        <v>28</v>
      </c>
      <c r="D30" s="28">
        <v>24000000</v>
      </c>
      <c r="E30" s="28">
        <v>19000000</v>
      </c>
      <c r="F30" s="45">
        <v>19000000</v>
      </c>
    </row>
    <row r="31" spans="1:6" ht="21.75" customHeight="1">
      <c r="A31" s="10" t="s">
        <v>15</v>
      </c>
      <c r="B31" s="13" t="s">
        <v>29</v>
      </c>
      <c r="C31" s="12" t="s">
        <v>30</v>
      </c>
      <c r="D31" s="28">
        <v>15000000</v>
      </c>
      <c r="E31" s="28">
        <f>D31*84%</f>
        <v>12600000</v>
      </c>
      <c r="F31" s="45">
        <v>12600000</v>
      </c>
    </row>
    <row r="32" spans="1:6" ht="21.75" customHeight="1">
      <c r="A32" s="10" t="s">
        <v>21</v>
      </c>
      <c r="B32" s="13" t="s">
        <v>31</v>
      </c>
      <c r="C32" s="12" t="s">
        <v>32</v>
      </c>
      <c r="D32" s="28">
        <v>75000000</v>
      </c>
      <c r="E32" s="28">
        <f>D32*84%</f>
        <v>63000000</v>
      </c>
      <c r="F32" s="45">
        <v>70000000</v>
      </c>
    </row>
    <row r="33" spans="1:6" ht="21.75" customHeight="1">
      <c r="A33" s="10" t="s">
        <v>24</v>
      </c>
      <c r="B33" s="13" t="s">
        <v>33</v>
      </c>
      <c r="C33" s="12" t="s">
        <v>34</v>
      </c>
      <c r="D33" s="28">
        <v>35000000</v>
      </c>
      <c r="E33" s="28">
        <f>D33*84%</f>
        <v>29400000</v>
      </c>
      <c r="F33" s="45">
        <v>29000000</v>
      </c>
    </row>
    <row r="34" spans="1:6" ht="21.75" customHeight="1">
      <c r="A34" s="10" t="s">
        <v>35</v>
      </c>
      <c r="B34" s="13" t="s">
        <v>36</v>
      </c>
      <c r="C34" s="12" t="s">
        <v>37</v>
      </c>
      <c r="D34" s="28">
        <v>10000000</v>
      </c>
      <c r="E34" s="28">
        <f>D34*84%</f>
        <v>8400000</v>
      </c>
      <c r="F34" s="45">
        <v>8400000</v>
      </c>
    </row>
    <row r="35" spans="1:6" s="19" customFormat="1" ht="21.75" customHeight="1">
      <c r="A35" s="33"/>
      <c r="B35" s="14" t="s">
        <v>55</v>
      </c>
      <c r="C35" s="14"/>
      <c r="D35" s="34">
        <f>SUM(D30:D34)</f>
        <v>159000000</v>
      </c>
      <c r="E35" s="34">
        <f>SUM(E30:E34)</f>
        <v>132400000</v>
      </c>
      <c r="F35" s="46">
        <f>SUM(F30:F34)</f>
        <v>139000000</v>
      </c>
    </row>
    <row r="36" spans="1:6" ht="21.75" customHeight="1">
      <c r="A36" s="10" t="s">
        <v>38</v>
      </c>
      <c r="B36" s="13" t="s">
        <v>61</v>
      </c>
      <c r="C36" s="12" t="s">
        <v>39</v>
      </c>
      <c r="D36" s="28">
        <v>15000000</v>
      </c>
      <c r="E36" s="28">
        <v>13000000</v>
      </c>
      <c r="F36" s="45">
        <v>20000000</v>
      </c>
    </row>
    <row r="37" spans="1:6" ht="21.75" customHeight="1">
      <c r="A37" s="10" t="s">
        <v>40</v>
      </c>
      <c r="B37" s="13" t="s">
        <v>60</v>
      </c>
      <c r="C37" s="12" t="s">
        <v>41</v>
      </c>
      <c r="D37" s="28">
        <v>98000000</v>
      </c>
      <c r="E37" s="28">
        <v>82000000</v>
      </c>
      <c r="F37" s="45">
        <v>108000000</v>
      </c>
    </row>
    <row r="38" spans="1:6" s="19" customFormat="1" ht="21.75" customHeight="1">
      <c r="A38" s="33"/>
      <c r="B38" s="14" t="s">
        <v>56</v>
      </c>
      <c r="C38" s="14"/>
      <c r="D38" s="34">
        <f>D37+D36+D35</f>
        <v>272000000</v>
      </c>
      <c r="E38" s="34">
        <f>E37+E36+E35</f>
        <v>227400000</v>
      </c>
      <c r="F38" s="46">
        <f>F37+F36+F35</f>
        <v>267000000</v>
      </c>
    </row>
    <row r="39" spans="1:6" s="19" customFormat="1" ht="21.75" customHeight="1" thickBot="1">
      <c r="A39" s="35"/>
      <c r="B39" s="36" t="s">
        <v>57</v>
      </c>
      <c r="C39" s="37">
        <v>38</v>
      </c>
      <c r="D39" s="38">
        <f>D27-D38</f>
        <v>17944000</v>
      </c>
      <c r="E39" s="38" t="e">
        <f>E27-E38</f>
        <v>#REF!</v>
      </c>
      <c r="F39" s="47">
        <f>F27-F38</f>
        <v>29000000</v>
      </c>
    </row>
    <row r="40" ht="15.75">
      <c r="A40" s="2"/>
    </row>
    <row r="41" ht="15.75">
      <c r="A41" s="2"/>
    </row>
    <row r="42" ht="15.75">
      <c r="A42" s="2"/>
    </row>
    <row r="43" ht="15.75">
      <c r="A43" s="1"/>
    </row>
    <row r="44" ht="15.75">
      <c r="A44" s="1" t="s">
        <v>42</v>
      </c>
    </row>
    <row r="45" ht="15.75">
      <c r="A45" s="1"/>
    </row>
    <row r="46" spans="1:6" s="19" customFormat="1" ht="15.75">
      <c r="A46" s="17"/>
      <c r="B46" s="18"/>
      <c r="C46" s="18"/>
      <c r="D46" s="29"/>
      <c r="E46" s="29"/>
      <c r="F46" s="48"/>
    </row>
    <row r="47" spans="1:6" s="19" customFormat="1" ht="15.75">
      <c r="A47" s="17"/>
      <c r="B47" s="18"/>
      <c r="C47" s="18"/>
      <c r="D47" s="29"/>
      <c r="E47" s="29"/>
      <c r="F47" s="48"/>
    </row>
    <row r="48" spans="1:6" s="19" customFormat="1" ht="15.75">
      <c r="A48" s="17"/>
      <c r="B48" s="18"/>
      <c r="C48" s="18"/>
      <c r="D48" s="29"/>
      <c r="E48" s="29"/>
      <c r="F48" s="48"/>
    </row>
    <row r="49" spans="1:6" s="19" customFormat="1" ht="15.75">
      <c r="A49" s="17"/>
      <c r="B49" s="18"/>
      <c r="C49" s="18"/>
      <c r="D49" s="29"/>
      <c r="E49" s="29"/>
      <c r="F49" s="48"/>
    </row>
    <row r="50" spans="1:6" s="19" customFormat="1" ht="15.75">
      <c r="A50" s="17"/>
      <c r="B50" s="18"/>
      <c r="C50" s="18"/>
      <c r="D50" s="29"/>
      <c r="E50" s="29"/>
      <c r="F50" s="48"/>
    </row>
    <row r="51" ht="15.75">
      <c r="A51" s="2"/>
    </row>
    <row r="52" spans="1:6" s="23" customFormat="1" ht="15.75" customHeight="1">
      <c r="A52" s="185" t="s">
        <v>59</v>
      </c>
      <c r="B52" s="185"/>
      <c r="C52" s="185"/>
      <c r="D52" s="185"/>
      <c r="E52" s="185"/>
      <c r="F52" s="185"/>
    </row>
    <row r="53" spans="1:6" s="16" customFormat="1" ht="15.75" customHeight="1">
      <c r="A53" s="186" t="s">
        <v>72</v>
      </c>
      <c r="B53" s="186"/>
      <c r="C53" s="186"/>
      <c r="D53" s="186"/>
      <c r="E53" s="186"/>
      <c r="F53" s="186"/>
    </row>
    <row r="54" spans="1:3" ht="15.75">
      <c r="A54" s="15"/>
      <c r="B54" s="15"/>
      <c r="C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ht="15.75">
      <c r="A59" s="15"/>
    </row>
    <row r="60" ht="15.75">
      <c r="A60" s="1" t="s">
        <v>44</v>
      </c>
    </row>
    <row r="61" ht="15.75">
      <c r="A61" s="2"/>
    </row>
    <row r="62" spans="1:6" s="19" customFormat="1" ht="15.75">
      <c r="A62" s="17"/>
      <c r="B62" s="18"/>
      <c r="C62" s="18"/>
      <c r="D62" s="29"/>
      <c r="E62" s="29"/>
      <c r="F62" s="48"/>
    </row>
    <row r="63" spans="1:6" s="19" customFormat="1" ht="15.75">
      <c r="A63" s="17"/>
      <c r="B63" s="18"/>
      <c r="C63" s="18"/>
      <c r="D63" s="29"/>
      <c r="E63" s="29"/>
      <c r="F63" s="48"/>
    </row>
    <row r="64" spans="1:6" s="19" customFormat="1" ht="15.75">
      <c r="A64" s="17"/>
      <c r="B64" s="18"/>
      <c r="C64" s="18"/>
      <c r="D64" s="29"/>
      <c r="E64" s="29"/>
      <c r="F64" s="48"/>
    </row>
    <row r="65" spans="1:6" s="19" customFormat="1" ht="15.75">
      <c r="A65" s="17"/>
      <c r="B65" s="18"/>
      <c r="C65" s="18"/>
      <c r="D65" s="29"/>
      <c r="E65" s="29"/>
      <c r="F65" s="48"/>
    </row>
    <row r="66" spans="1:6" s="19" customFormat="1" ht="15.75">
      <c r="A66" s="17"/>
      <c r="B66" s="18"/>
      <c r="C66" s="18"/>
      <c r="D66" s="29"/>
      <c r="E66" s="29"/>
      <c r="F66" s="48"/>
    </row>
    <row r="67" spans="1:6" s="19" customFormat="1" ht="15.75">
      <c r="A67" s="20"/>
      <c r="B67" s="21"/>
      <c r="C67" s="21"/>
      <c r="D67" s="30"/>
      <c r="E67" s="31" t="s">
        <v>58</v>
      </c>
      <c r="F67" s="49"/>
    </row>
    <row r="68" spans="1:6" s="23" customFormat="1" ht="15.75" customHeight="1">
      <c r="A68" s="185" t="s">
        <v>45</v>
      </c>
      <c r="B68" s="185"/>
      <c r="C68" s="185"/>
      <c r="D68" s="185"/>
      <c r="E68" s="185"/>
      <c r="F68" s="185"/>
    </row>
    <row r="69" spans="1:6" s="16" customFormat="1" ht="15.75" customHeight="1">
      <c r="A69" s="186" t="s">
        <v>73</v>
      </c>
      <c r="B69" s="186"/>
      <c r="C69" s="186"/>
      <c r="D69" s="186"/>
      <c r="E69" s="186"/>
      <c r="F69" s="186"/>
    </row>
    <row r="70" spans="1:5" ht="15.75">
      <c r="A70" s="2" t="s">
        <v>43</v>
      </c>
      <c r="C70" s="2"/>
      <c r="E70" s="32"/>
    </row>
  </sheetData>
  <sheetProtection/>
  <mergeCells count="9">
    <mergeCell ref="A68:F68"/>
    <mergeCell ref="A69:F69"/>
    <mergeCell ref="D16:F16"/>
    <mergeCell ref="C1:F1"/>
    <mergeCell ref="A6:F6"/>
    <mergeCell ref="A7:F7"/>
    <mergeCell ref="A8:F8"/>
    <mergeCell ref="A52:F52"/>
    <mergeCell ref="A53:F53"/>
  </mergeCells>
  <printOptions horizontalCentered="1"/>
  <pageMargins left="0.25" right="0.25" top="0.5" bottom="0.5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5.57421875" style="0" customWidth="1"/>
    <col min="2" max="2" width="44.140625" style="0" customWidth="1"/>
    <col min="3" max="3" width="7.8515625" style="0" customWidth="1"/>
    <col min="4" max="4" width="14.8515625" style="24" customWidth="1"/>
    <col min="5" max="5" width="14.57421875" style="24" customWidth="1"/>
    <col min="6" max="6" width="15.57421875" style="41" customWidth="1"/>
  </cols>
  <sheetData>
    <row r="1" spans="1:6" ht="15.75">
      <c r="A1" s="1" t="s">
        <v>62</v>
      </c>
      <c r="C1" s="188" t="s">
        <v>47</v>
      </c>
      <c r="D1" s="188"/>
      <c r="E1" s="188"/>
      <c r="F1" s="188"/>
    </row>
    <row r="2" ht="15.75">
      <c r="A2" s="1" t="s">
        <v>63</v>
      </c>
    </row>
    <row r="3" ht="15.75">
      <c r="A3" s="1" t="s">
        <v>46</v>
      </c>
    </row>
    <row r="4" ht="15.75">
      <c r="A4" s="2"/>
    </row>
    <row r="5" ht="15.75">
      <c r="A5" s="2"/>
    </row>
    <row r="6" spans="1:6" ht="22.5">
      <c r="A6" s="189" t="s">
        <v>0</v>
      </c>
      <c r="B6" s="189"/>
      <c r="C6" s="189"/>
      <c r="D6" s="189"/>
      <c r="E6" s="189"/>
      <c r="F6" s="189"/>
    </row>
    <row r="7" spans="1:6" ht="22.5">
      <c r="A7" s="189" t="s">
        <v>1</v>
      </c>
      <c r="B7" s="189"/>
      <c r="C7" s="189"/>
      <c r="D7" s="189"/>
      <c r="E7" s="189"/>
      <c r="F7" s="189"/>
    </row>
    <row r="8" spans="1:6" ht="20.25">
      <c r="A8" s="190" t="s">
        <v>81</v>
      </c>
      <c r="B8" s="190"/>
      <c r="C8" s="190"/>
      <c r="D8" s="190"/>
      <c r="E8" s="190"/>
      <c r="F8" s="190"/>
    </row>
    <row r="9" spans="1:6" ht="15.75">
      <c r="A9" s="3"/>
      <c r="B9" s="3"/>
      <c r="C9" s="3"/>
      <c r="D9" s="25"/>
      <c r="E9" s="25"/>
      <c r="F9" s="42"/>
    </row>
    <row r="10" ht="15.75">
      <c r="A10" s="2"/>
    </row>
    <row r="11" ht="15.75">
      <c r="A11" s="1" t="s">
        <v>2</v>
      </c>
    </row>
    <row r="12" spans="1:3" ht="15.75">
      <c r="A12" s="2" t="s">
        <v>78</v>
      </c>
      <c r="C12" s="40" t="s">
        <v>69</v>
      </c>
    </row>
    <row r="13" spans="1:3" ht="15.75">
      <c r="A13" s="2" t="s">
        <v>79</v>
      </c>
      <c r="C13" s="40" t="s">
        <v>80</v>
      </c>
    </row>
    <row r="14" spans="1:5" ht="12.75">
      <c r="A14" s="4"/>
      <c r="E14" s="41"/>
    </row>
    <row r="15" ht="15.75">
      <c r="A15" s="1" t="s">
        <v>3</v>
      </c>
    </row>
    <row r="16" spans="4:6" ht="12.75" customHeight="1">
      <c r="D16" s="187" t="s">
        <v>4</v>
      </c>
      <c r="E16" s="187"/>
      <c r="F16" s="187"/>
    </row>
    <row r="17" ht="13.5" thickBot="1">
      <c r="A17" s="5"/>
    </row>
    <row r="18" spans="1:6" ht="48" thickBot="1">
      <c r="A18" s="6" t="s">
        <v>5</v>
      </c>
      <c r="B18" s="7" t="s">
        <v>6</v>
      </c>
      <c r="C18" s="7" t="s">
        <v>7</v>
      </c>
      <c r="D18" s="26" t="s">
        <v>8</v>
      </c>
      <c r="E18" s="26" t="s">
        <v>48</v>
      </c>
      <c r="F18" s="43" t="s">
        <v>9</v>
      </c>
    </row>
    <row r="19" spans="1:6" ht="21.75" customHeight="1" thickBot="1">
      <c r="A19" s="8" t="s">
        <v>10</v>
      </c>
      <c r="B19" s="9" t="s">
        <v>11</v>
      </c>
      <c r="C19" s="9" t="s">
        <v>12</v>
      </c>
      <c r="D19" s="27" t="s">
        <v>13</v>
      </c>
      <c r="E19" s="27" t="s">
        <v>14</v>
      </c>
      <c r="F19" s="44" t="s">
        <v>15</v>
      </c>
    </row>
    <row r="20" spans="1:6" ht="21.75" customHeight="1">
      <c r="A20" s="10"/>
      <c r="B20" s="11" t="s">
        <v>50</v>
      </c>
      <c r="C20" s="12"/>
      <c r="D20" s="28"/>
      <c r="E20" s="28"/>
      <c r="F20" s="45"/>
    </row>
    <row r="21" spans="1:6" ht="21.75" customHeight="1">
      <c r="A21" s="10" t="s">
        <v>13</v>
      </c>
      <c r="B21" s="13" t="s">
        <v>67</v>
      </c>
      <c r="C21" s="12" t="s">
        <v>16</v>
      </c>
      <c r="D21" s="28">
        <v>195000000</v>
      </c>
      <c r="E21" s="28" t="e">
        <f>#REF!</f>
        <v>#REF!</v>
      </c>
      <c r="F21" s="45">
        <v>209000000</v>
      </c>
    </row>
    <row r="22" spans="1:6" ht="21.75" customHeight="1">
      <c r="A22" s="10" t="s">
        <v>14</v>
      </c>
      <c r="B22" s="13" t="s">
        <v>17</v>
      </c>
      <c r="C22" s="12" t="s">
        <v>18</v>
      </c>
      <c r="D22" s="28">
        <v>83200000</v>
      </c>
      <c r="E22" s="28" t="e">
        <f>#REF!*1%*90%</f>
        <v>#REF!</v>
      </c>
      <c r="F22" s="45">
        <v>94000000</v>
      </c>
    </row>
    <row r="23" spans="1:6" ht="21.75" customHeight="1">
      <c r="A23" s="10" t="s">
        <v>15</v>
      </c>
      <c r="B23" s="13" t="s">
        <v>19</v>
      </c>
      <c r="C23" s="12" t="s">
        <v>20</v>
      </c>
      <c r="D23" s="28"/>
      <c r="E23" s="28"/>
      <c r="F23" s="45"/>
    </row>
    <row r="24" spans="1:6" s="19" customFormat="1" ht="21.75" customHeight="1">
      <c r="A24" s="33"/>
      <c r="B24" s="14" t="s">
        <v>52</v>
      </c>
      <c r="C24" s="14"/>
      <c r="D24" s="34">
        <f>D22+D21</f>
        <v>278200000</v>
      </c>
      <c r="E24" s="34" t="e">
        <f>E22+E21</f>
        <v>#REF!</v>
      </c>
      <c r="F24" s="46">
        <f>F22+F21</f>
        <v>303000000</v>
      </c>
    </row>
    <row r="25" spans="1:6" ht="21.75" customHeight="1">
      <c r="A25" s="10" t="s">
        <v>21</v>
      </c>
      <c r="B25" s="13" t="s">
        <v>22</v>
      </c>
      <c r="C25" s="12" t="s">
        <v>23</v>
      </c>
      <c r="D25" s="28"/>
      <c r="E25" s="28"/>
      <c r="F25" s="45"/>
    </row>
    <row r="26" spans="1:6" ht="21.75" customHeight="1">
      <c r="A26" s="10" t="s">
        <v>24</v>
      </c>
      <c r="B26" s="13" t="s">
        <v>49</v>
      </c>
      <c r="C26" s="12" t="s">
        <v>25</v>
      </c>
      <c r="D26" s="28"/>
      <c r="E26" s="28"/>
      <c r="F26" s="45"/>
    </row>
    <row r="27" spans="1:6" s="19" customFormat="1" ht="21.75" customHeight="1">
      <c r="A27" s="33"/>
      <c r="B27" s="14" t="s">
        <v>53</v>
      </c>
      <c r="C27" s="14"/>
      <c r="D27" s="34">
        <f>D24</f>
        <v>278200000</v>
      </c>
      <c r="E27" s="34" t="e">
        <f>E24</f>
        <v>#REF!</v>
      </c>
      <c r="F27" s="46">
        <f>F24</f>
        <v>303000000</v>
      </c>
    </row>
    <row r="28" spans="1:6" ht="15.75">
      <c r="A28" s="10"/>
      <c r="B28" s="22" t="s">
        <v>51</v>
      </c>
      <c r="C28" s="12"/>
      <c r="D28" s="28"/>
      <c r="E28" s="28"/>
      <c r="F28" s="45"/>
    </row>
    <row r="29" spans="1:6" ht="21.75" customHeight="1">
      <c r="A29" s="10" t="s">
        <v>13</v>
      </c>
      <c r="B29" s="13" t="s">
        <v>26</v>
      </c>
      <c r="C29" s="12" t="s">
        <v>27</v>
      </c>
      <c r="D29" s="28"/>
      <c r="E29" s="28"/>
      <c r="F29" s="45"/>
    </row>
    <row r="30" spans="1:6" ht="21.75" customHeight="1">
      <c r="A30" s="10" t="s">
        <v>14</v>
      </c>
      <c r="B30" s="13" t="s">
        <v>54</v>
      </c>
      <c r="C30" s="12" t="s">
        <v>28</v>
      </c>
      <c r="D30" s="28">
        <v>20000000</v>
      </c>
      <c r="E30" s="28">
        <v>25000000</v>
      </c>
      <c r="F30" s="45">
        <v>25000000</v>
      </c>
    </row>
    <row r="31" spans="1:6" ht="21.75" customHeight="1">
      <c r="A31" s="10" t="s">
        <v>15</v>
      </c>
      <c r="B31" s="13" t="s">
        <v>29</v>
      </c>
      <c r="C31" s="12" t="s">
        <v>30</v>
      </c>
      <c r="D31" s="28">
        <v>12600000</v>
      </c>
      <c r="E31" s="28">
        <f>D31*115%</f>
        <v>14489999.999999998</v>
      </c>
      <c r="F31" s="45">
        <v>14500000</v>
      </c>
    </row>
    <row r="32" spans="1:6" ht="21.75" customHeight="1">
      <c r="A32" s="10" t="s">
        <v>21</v>
      </c>
      <c r="B32" s="13" t="s">
        <v>31</v>
      </c>
      <c r="C32" s="12" t="s">
        <v>32</v>
      </c>
      <c r="D32" s="28">
        <v>70000000</v>
      </c>
      <c r="E32" s="28">
        <f>D32*115%</f>
        <v>80500000</v>
      </c>
      <c r="F32" s="45">
        <v>81000000</v>
      </c>
    </row>
    <row r="33" spans="1:6" ht="21.75" customHeight="1">
      <c r="A33" s="10" t="s">
        <v>24</v>
      </c>
      <c r="B33" s="13" t="s">
        <v>33</v>
      </c>
      <c r="C33" s="12" t="s">
        <v>34</v>
      </c>
      <c r="D33" s="28">
        <v>29000000</v>
      </c>
      <c r="E33" s="28">
        <f>D33*115%</f>
        <v>33349999.999999996</v>
      </c>
      <c r="F33" s="45">
        <v>33000000</v>
      </c>
    </row>
    <row r="34" spans="1:6" ht="21.75" customHeight="1">
      <c r="A34" s="10" t="s">
        <v>35</v>
      </c>
      <c r="B34" s="13" t="s">
        <v>36</v>
      </c>
      <c r="C34" s="12" t="s">
        <v>37</v>
      </c>
      <c r="D34" s="28">
        <v>8000000</v>
      </c>
      <c r="E34" s="28">
        <f>D34*115%</f>
        <v>9200000</v>
      </c>
      <c r="F34" s="45">
        <v>9200000</v>
      </c>
    </row>
    <row r="35" spans="1:6" s="19" customFormat="1" ht="21.75" customHeight="1">
      <c r="A35" s="33"/>
      <c r="B35" s="14" t="s">
        <v>55</v>
      </c>
      <c r="C35" s="14"/>
      <c r="D35" s="34">
        <f>SUM(D30:D34)</f>
        <v>139600000</v>
      </c>
      <c r="E35" s="34">
        <f>SUM(E30:E34)</f>
        <v>162540000</v>
      </c>
      <c r="F35" s="46">
        <f>SUM(F30:F34)</f>
        <v>162700000</v>
      </c>
    </row>
    <row r="36" spans="1:6" ht="21.75" customHeight="1">
      <c r="A36" s="10" t="s">
        <v>38</v>
      </c>
      <c r="B36" s="13" t="s">
        <v>61</v>
      </c>
      <c r="C36" s="12" t="s">
        <v>39</v>
      </c>
      <c r="D36" s="28">
        <v>18000000</v>
      </c>
      <c r="E36" s="28">
        <v>22000000</v>
      </c>
      <c r="F36" s="45">
        <v>20000000</v>
      </c>
    </row>
    <row r="37" spans="1:6" ht="21.75" customHeight="1">
      <c r="A37" s="10" t="s">
        <v>40</v>
      </c>
      <c r="B37" s="13" t="s">
        <v>60</v>
      </c>
      <c r="C37" s="12" t="s">
        <v>41</v>
      </c>
      <c r="D37" s="28">
        <v>108000000</v>
      </c>
      <c r="E37" s="28">
        <v>102000000</v>
      </c>
      <c r="F37" s="45">
        <v>100000000</v>
      </c>
    </row>
    <row r="38" spans="1:6" s="19" customFormat="1" ht="21.75" customHeight="1">
      <c r="A38" s="33"/>
      <c r="B38" s="14" t="s">
        <v>56</v>
      </c>
      <c r="C38" s="14"/>
      <c r="D38" s="34">
        <f>D37+D36+D35</f>
        <v>265600000</v>
      </c>
      <c r="E38" s="34">
        <f>E37+E36+E35</f>
        <v>286540000</v>
      </c>
      <c r="F38" s="46">
        <f>F37+F36+F35</f>
        <v>282700000</v>
      </c>
    </row>
    <row r="39" spans="1:6" s="19" customFormat="1" ht="21.75" customHeight="1" thickBot="1">
      <c r="A39" s="35"/>
      <c r="B39" s="36" t="s">
        <v>57</v>
      </c>
      <c r="C39" s="37">
        <v>38</v>
      </c>
      <c r="D39" s="38">
        <f>D27-D38</f>
        <v>12600000</v>
      </c>
      <c r="E39" s="38" t="e">
        <f>E27-E38</f>
        <v>#REF!</v>
      </c>
      <c r="F39" s="47">
        <f>F27-F38</f>
        <v>20300000</v>
      </c>
    </row>
    <row r="40" ht="15.75">
      <c r="A40" s="2"/>
    </row>
    <row r="41" ht="15.75">
      <c r="A41" s="2"/>
    </row>
    <row r="42" ht="15.75">
      <c r="A42" s="2"/>
    </row>
    <row r="43" ht="15.75">
      <c r="A43" s="1"/>
    </row>
    <row r="44" ht="15.75">
      <c r="A44" s="1" t="s">
        <v>42</v>
      </c>
    </row>
    <row r="45" ht="15.75">
      <c r="A45" s="1"/>
    </row>
    <row r="46" spans="1:6" s="19" customFormat="1" ht="15.75">
      <c r="A46" s="17"/>
      <c r="B46" s="18"/>
      <c r="C46" s="18"/>
      <c r="D46" s="29"/>
      <c r="E46" s="29"/>
      <c r="F46" s="48"/>
    </row>
    <row r="47" spans="1:6" s="19" customFormat="1" ht="15.75">
      <c r="A47" s="17"/>
      <c r="B47" s="18"/>
      <c r="C47" s="18"/>
      <c r="D47" s="29"/>
      <c r="E47" s="29"/>
      <c r="F47" s="48"/>
    </row>
    <row r="48" spans="1:6" s="19" customFormat="1" ht="15.75">
      <c r="A48" s="17"/>
      <c r="B48" s="18"/>
      <c r="C48" s="18"/>
      <c r="D48" s="29"/>
      <c r="E48" s="29"/>
      <c r="F48" s="48"/>
    </row>
    <row r="49" spans="1:6" s="19" customFormat="1" ht="15.75">
      <c r="A49" s="17"/>
      <c r="B49" s="18"/>
      <c r="C49" s="18"/>
      <c r="D49" s="29"/>
      <c r="E49" s="29"/>
      <c r="F49" s="48"/>
    </row>
    <row r="50" spans="1:6" s="19" customFormat="1" ht="15.75">
      <c r="A50" s="17"/>
      <c r="B50" s="18"/>
      <c r="C50" s="18"/>
      <c r="D50" s="29"/>
      <c r="E50" s="29"/>
      <c r="F50" s="48"/>
    </row>
    <row r="51" ht="15.75">
      <c r="A51" s="2"/>
    </row>
    <row r="52" spans="1:6" s="23" customFormat="1" ht="15.75" customHeight="1">
      <c r="A52" s="185" t="s">
        <v>59</v>
      </c>
      <c r="B52" s="185"/>
      <c r="C52" s="185"/>
      <c r="D52" s="185"/>
      <c r="E52" s="185"/>
      <c r="F52" s="185"/>
    </row>
    <row r="53" spans="1:6" s="16" customFormat="1" ht="15.75" customHeight="1">
      <c r="A53" s="186" t="s">
        <v>72</v>
      </c>
      <c r="B53" s="186"/>
      <c r="C53" s="186"/>
      <c r="D53" s="186"/>
      <c r="E53" s="186"/>
      <c r="F53" s="186"/>
    </row>
    <row r="54" spans="1:3" ht="15.75">
      <c r="A54" s="15"/>
      <c r="B54" s="15"/>
      <c r="C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ht="15.75">
      <c r="A59" s="15"/>
    </row>
    <row r="60" ht="15.75">
      <c r="A60" s="1" t="s">
        <v>44</v>
      </c>
    </row>
    <row r="61" ht="15.75">
      <c r="A61" s="2"/>
    </row>
    <row r="62" spans="1:6" s="19" customFormat="1" ht="15.75">
      <c r="A62" s="17"/>
      <c r="B62" s="18"/>
      <c r="C62" s="18"/>
      <c r="D62" s="29"/>
      <c r="E62" s="29"/>
      <c r="F62" s="48"/>
    </row>
    <row r="63" spans="1:6" s="19" customFormat="1" ht="15.75">
      <c r="A63" s="17"/>
      <c r="B63" s="18"/>
      <c r="C63" s="18"/>
      <c r="D63" s="29"/>
      <c r="E63" s="29"/>
      <c r="F63" s="48"/>
    </row>
    <row r="64" spans="1:6" s="19" customFormat="1" ht="15.75">
      <c r="A64" s="17"/>
      <c r="B64" s="18"/>
      <c r="C64" s="18"/>
      <c r="D64" s="29"/>
      <c r="E64" s="29"/>
      <c r="F64" s="48"/>
    </row>
    <row r="65" spans="1:6" s="19" customFormat="1" ht="15.75">
      <c r="A65" s="17"/>
      <c r="B65" s="18"/>
      <c r="C65" s="18"/>
      <c r="D65" s="29"/>
      <c r="E65" s="29"/>
      <c r="F65" s="48"/>
    </row>
    <row r="66" spans="1:6" s="19" customFormat="1" ht="15.75">
      <c r="A66" s="17"/>
      <c r="B66" s="18"/>
      <c r="C66" s="18"/>
      <c r="D66" s="29"/>
      <c r="E66" s="29"/>
      <c r="F66" s="48"/>
    </row>
    <row r="67" spans="1:6" s="19" customFormat="1" ht="15.75">
      <c r="A67" s="20"/>
      <c r="B67" s="21"/>
      <c r="C67" s="21"/>
      <c r="D67" s="30"/>
      <c r="E67" s="31" t="s">
        <v>58</v>
      </c>
      <c r="F67" s="49"/>
    </row>
    <row r="68" spans="1:6" s="23" customFormat="1" ht="15.75" customHeight="1">
      <c r="A68" s="185" t="s">
        <v>45</v>
      </c>
      <c r="B68" s="185"/>
      <c r="C68" s="185"/>
      <c r="D68" s="185"/>
      <c r="E68" s="185"/>
      <c r="F68" s="185"/>
    </row>
    <row r="69" spans="1:6" s="16" customFormat="1" ht="15.75" customHeight="1">
      <c r="A69" s="186" t="s">
        <v>73</v>
      </c>
      <c r="B69" s="186"/>
      <c r="C69" s="186"/>
      <c r="D69" s="186"/>
      <c r="E69" s="186"/>
      <c r="F69" s="186"/>
    </row>
    <row r="70" spans="1:5" ht="15.75">
      <c r="A70" s="2" t="s">
        <v>43</v>
      </c>
      <c r="C70" s="2"/>
      <c r="E70" s="32"/>
    </row>
  </sheetData>
  <sheetProtection/>
  <mergeCells count="9">
    <mergeCell ref="C1:F1"/>
    <mergeCell ref="A6:F6"/>
    <mergeCell ref="A7:F7"/>
    <mergeCell ref="A8:F8"/>
    <mergeCell ref="A69:F69"/>
    <mergeCell ref="D16:F16"/>
    <mergeCell ref="A52:F52"/>
    <mergeCell ref="A53:F53"/>
    <mergeCell ref="A68:F68"/>
  </mergeCells>
  <printOptions horizontalCentered="1"/>
  <pageMargins left="0.25" right="0.25" top="0.5" bottom="0.5" header="0.5" footer="0.5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8">
      <selection activeCell="B32" sqref="B32"/>
    </sheetView>
  </sheetViews>
  <sheetFormatPr defaultColWidth="9.140625" defaultRowHeight="12.75"/>
  <cols>
    <col min="1" max="1" width="5.57421875" style="0" customWidth="1"/>
    <col min="2" max="2" width="41.8515625" style="0" customWidth="1"/>
    <col min="3" max="3" width="7.8515625" style="0" customWidth="1"/>
    <col min="4" max="4" width="14.8515625" style="24" customWidth="1"/>
    <col min="5" max="5" width="14.57421875" style="24" customWidth="1"/>
    <col min="6" max="6" width="15.7109375" style="41" customWidth="1"/>
    <col min="12" max="12" width="11.00390625" style="0" bestFit="1" customWidth="1"/>
  </cols>
  <sheetData>
    <row r="1" spans="1:6" ht="15.75">
      <c r="A1" s="1" t="s">
        <v>62</v>
      </c>
      <c r="C1" s="188" t="s">
        <v>47</v>
      </c>
      <c r="D1" s="188"/>
      <c r="E1" s="188"/>
      <c r="F1" s="188"/>
    </row>
    <row r="2" ht="15.75">
      <c r="A2" s="1" t="s">
        <v>63</v>
      </c>
    </row>
    <row r="3" ht="15.75">
      <c r="A3" s="1" t="s">
        <v>46</v>
      </c>
    </row>
    <row r="4" ht="15.75">
      <c r="A4" s="2"/>
    </row>
    <row r="5" ht="15.75">
      <c r="A5" s="2"/>
    </row>
    <row r="6" spans="1:6" ht="22.5">
      <c r="A6" s="189" t="s">
        <v>0</v>
      </c>
      <c r="B6" s="189"/>
      <c r="C6" s="189"/>
      <c r="D6" s="189"/>
      <c r="E6" s="189"/>
      <c r="F6" s="189"/>
    </row>
    <row r="7" spans="1:6" ht="22.5">
      <c r="A7" s="189" t="s">
        <v>1</v>
      </c>
      <c r="B7" s="189"/>
      <c r="C7" s="189"/>
      <c r="D7" s="189"/>
      <c r="E7" s="189"/>
      <c r="F7" s="189"/>
    </row>
    <row r="8" spans="1:6" ht="20.25">
      <c r="A8" s="190" t="s">
        <v>86</v>
      </c>
      <c r="B8" s="190"/>
      <c r="C8" s="190"/>
      <c r="D8" s="190"/>
      <c r="E8" s="190"/>
      <c r="F8" s="190"/>
    </row>
    <row r="9" spans="1:6" ht="15.75">
      <c r="A9" s="3"/>
      <c r="B9" s="3"/>
      <c r="C9" s="3"/>
      <c r="D9" s="25"/>
      <c r="E9" s="25"/>
      <c r="F9" s="42"/>
    </row>
    <row r="10" spans="1:10" ht="15.75">
      <c r="A10" s="2"/>
      <c r="J10" s="54"/>
    </row>
    <row r="11" spans="1:10" ht="15.75">
      <c r="A11" s="1" t="s">
        <v>2</v>
      </c>
      <c r="J11" s="54"/>
    </row>
    <row r="12" spans="1:10" ht="15.75">
      <c r="A12" s="2" t="s">
        <v>87</v>
      </c>
      <c r="C12" s="40" t="s">
        <v>69</v>
      </c>
      <c r="J12" s="54"/>
    </row>
    <row r="13" spans="1:10" ht="15.75">
      <c r="A13" s="2" t="s">
        <v>88</v>
      </c>
      <c r="C13" s="40" t="s">
        <v>90</v>
      </c>
      <c r="E13" s="57" t="e">
        <f>#REF!</f>
        <v>#REF!</v>
      </c>
      <c r="F13" s="57" t="s">
        <v>91</v>
      </c>
      <c r="J13" s="54"/>
    </row>
    <row r="14" spans="1:10" ht="12.75">
      <c r="A14" s="4"/>
      <c r="E14" s="41"/>
      <c r="J14" s="54"/>
    </row>
    <row r="15" spans="1:10" ht="15.75">
      <c r="A15" s="1" t="s">
        <v>3</v>
      </c>
      <c r="J15" s="54"/>
    </row>
    <row r="16" spans="4:10" ht="12.75" customHeight="1">
      <c r="D16" s="187" t="s">
        <v>4</v>
      </c>
      <c r="E16" s="187"/>
      <c r="F16" s="187"/>
      <c r="J16" s="54"/>
    </row>
    <row r="17" spans="1:10" ht="13.5" thickBot="1">
      <c r="A17" s="5"/>
      <c r="J17" s="54"/>
    </row>
    <row r="18" spans="1:10" ht="48" thickBot="1">
      <c r="A18" s="6" t="s">
        <v>5</v>
      </c>
      <c r="B18" s="7" t="s">
        <v>6</v>
      </c>
      <c r="C18" s="7" t="s">
        <v>7</v>
      </c>
      <c r="D18" s="26" t="s">
        <v>8</v>
      </c>
      <c r="E18" s="26" t="s">
        <v>48</v>
      </c>
      <c r="F18" s="43" t="s">
        <v>9</v>
      </c>
      <c r="J18" s="54"/>
    </row>
    <row r="19" spans="1:10" ht="21.75" customHeight="1" thickBot="1">
      <c r="A19" s="8" t="s">
        <v>10</v>
      </c>
      <c r="B19" s="9" t="s">
        <v>11</v>
      </c>
      <c r="C19" s="9" t="s">
        <v>12</v>
      </c>
      <c r="D19" s="27" t="s">
        <v>13</v>
      </c>
      <c r="E19" s="27" t="s">
        <v>14</v>
      </c>
      <c r="F19" s="44" t="s">
        <v>15</v>
      </c>
      <c r="J19" s="54"/>
    </row>
    <row r="20" spans="1:10" ht="21.75" customHeight="1">
      <c r="A20" s="10"/>
      <c r="B20" s="11" t="s">
        <v>50</v>
      </c>
      <c r="C20" s="12"/>
      <c r="D20" s="28"/>
      <c r="E20" s="28"/>
      <c r="F20" s="45"/>
      <c r="J20" s="54"/>
    </row>
    <row r="21" spans="1:6" ht="21.75" customHeight="1">
      <c r="A21" s="10" t="s">
        <v>13</v>
      </c>
      <c r="B21" s="13" t="s">
        <v>67</v>
      </c>
      <c r="C21" s="12" t="s">
        <v>16</v>
      </c>
      <c r="D21" s="28">
        <v>205000000</v>
      </c>
      <c r="E21" s="28" t="e">
        <f>#REF!</f>
        <v>#REF!</v>
      </c>
      <c r="F21" s="45"/>
    </row>
    <row r="22" spans="1:6" ht="21.75" customHeight="1">
      <c r="A22" s="10" t="s">
        <v>14</v>
      </c>
      <c r="B22" s="13" t="s">
        <v>17</v>
      </c>
      <c r="C22" s="12" t="s">
        <v>18</v>
      </c>
      <c r="D22" s="28">
        <v>85000000</v>
      </c>
      <c r="E22" s="28" t="e">
        <f>#REF!*1%*88%</f>
        <v>#REF!</v>
      </c>
      <c r="F22" s="45"/>
    </row>
    <row r="23" spans="1:6" ht="21.75" customHeight="1">
      <c r="A23" s="10" t="s">
        <v>15</v>
      </c>
      <c r="B23" s="13" t="s">
        <v>19</v>
      </c>
      <c r="C23" s="12" t="s">
        <v>20</v>
      </c>
      <c r="D23" s="28"/>
      <c r="E23" s="28"/>
      <c r="F23" s="45"/>
    </row>
    <row r="24" spans="1:6" s="19" customFormat="1" ht="21.75" customHeight="1">
      <c r="A24" s="33"/>
      <c r="B24" s="14" t="s">
        <v>52</v>
      </c>
      <c r="C24" s="14"/>
      <c r="D24" s="34">
        <f>D22+D21</f>
        <v>290000000</v>
      </c>
      <c r="E24" s="34" t="e">
        <f>E22+E21</f>
        <v>#REF!</v>
      </c>
      <c r="F24" s="46"/>
    </row>
    <row r="25" spans="1:6" ht="21.75" customHeight="1">
      <c r="A25" s="10" t="s">
        <v>21</v>
      </c>
      <c r="B25" s="13" t="s">
        <v>22</v>
      </c>
      <c r="C25" s="12" t="s">
        <v>23</v>
      </c>
      <c r="D25" s="28"/>
      <c r="E25" s="28"/>
      <c r="F25" s="45"/>
    </row>
    <row r="26" spans="1:6" ht="21.75" customHeight="1">
      <c r="A26" s="10" t="s">
        <v>24</v>
      </c>
      <c r="B26" s="13" t="s">
        <v>49</v>
      </c>
      <c r="C26" s="12" t="s">
        <v>25</v>
      </c>
      <c r="D26" s="28"/>
      <c r="E26" s="28"/>
      <c r="F26" s="45"/>
    </row>
    <row r="27" spans="1:6" s="19" customFormat="1" ht="21.75" customHeight="1">
      <c r="A27" s="33"/>
      <c r="B27" s="14" t="s">
        <v>53</v>
      </c>
      <c r="C27" s="14"/>
      <c r="D27" s="34">
        <f>D24</f>
        <v>290000000</v>
      </c>
      <c r="E27" s="34" t="e">
        <f>E24</f>
        <v>#REF!</v>
      </c>
      <c r="F27" s="46"/>
    </row>
    <row r="28" spans="1:6" ht="15.75">
      <c r="A28" s="10"/>
      <c r="B28" s="22" t="s">
        <v>51</v>
      </c>
      <c r="C28" s="12"/>
      <c r="D28" s="28"/>
      <c r="E28" s="28"/>
      <c r="F28" s="45"/>
    </row>
    <row r="29" spans="1:6" ht="21.75" customHeight="1">
      <c r="A29" s="10" t="s">
        <v>13</v>
      </c>
      <c r="B29" s="13" t="s">
        <v>26</v>
      </c>
      <c r="C29" s="12" t="s">
        <v>27</v>
      </c>
      <c r="D29" s="28"/>
      <c r="E29" s="28"/>
      <c r="F29" s="45"/>
    </row>
    <row r="30" spans="1:6" ht="21.75" customHeight="1">
      <c r="A30" s="10" t="s">
        <v>14</v>
      </c>
      <c r="B30" s="13" t="s">
        <v>54</v>
      </c>
      <c r="C30" s="12" t="s">
        <v>28</v>
      </c>
      <c r="D30" s="28">
        <v>25000000</v>
      </c>
      <c r="E30" s="28">
        <v>25000000</v>
      </c>
      <c r="F30" s="45"/>
    </row>
    <row r="31" spans="1:6" ht="21.75" customHeight="1">
      <c r="A31" s="10" t="s">
        <v>15</v>
      </c>
      <c r="B31" s="13" t="s">
        <v>29</v>
      </c>
      <c r="C31" s="12" t="s">
        <v>30</v>
      </c>
      <c r="D31" s="28">
        <v>14500000</v>
      </c>
      <c r="E31" s="28">
        <f>D31*115%</f>
        <v>16674999.999999998</v>
      </c>
      <c r="F31" s="45"/>
    </row>
    <row r="32" spans="1:6" ht="21.75" customHeight="1">
      <c r="A32" s="10" t="s">
        <v>21</v>
      </c>
      <c r="B32" s="13" t="s">
        <v>31</v>
      </c>
      <c r="C32" s="12" t="s">
        <v>32</v>
      </c>
      <c r="D32" s="28">
        <v>79500000</v>
      </c>
      <c r="E32" s="28">
        <f>D32*115%</f>
        <v>91425000</v>
      </c>
      <c r="F32" s="45"/>
    </row>
    <row r="33" spans="1:6" ht="21.75" customHeight="1">
      <c r="A33" s="10" t="s">
        <v>24</v>
      </c>
      <c r="B33" s="13" t="s">
        <v>33</v>
      </c>
      <c r="C33" s="12" t="s">
        <v>34</v>
      </c>
      <c r="D33" s="28">
        <v>31200000</v>
      </c>
      <c r="E33" s="28">
        <f>D33*115%</f>
        <v>35880000</v>
      </c>
      <c r="F33" s="45"/>
    </row>
    <row r="34" spans="1:6" ht="21.75" customHeight="1">
      <c r="A34" s="10" t="s">
        <v>35</v>
      </c>
      <c r="B34" s="13" t="s">
        <v>36</v>
      </c>
      <c r="C34" s="12" t="s">
        <v>37</v>
      </c>
      <c r="D34" s="28">
        <v>8200000</v>
      </c>
      <c r="E34" s="28">
        <f>D34*115%</f>
        <v>9430000</v>
      </c>
      <c r="F34" s="45"/>
    </row>
    <row r="35" spans="1:6" s="19" customFormat="1" ht="21.75" customHeight="1">
      <c r="A35" s="33"/>
      <c r="B35" s="14" t="s">
        <v>55</v>
      </c>
      <c r="C35" s="14"/>
      <c r="D35" s="34">
        <f>SUM(D30:D34)</f>
        <v>158400000</v>
      </c>
      <c r="E35" s="34">
        <f>SUM(E30:E34)</f>
        <v>178410000</v>
      </c>
      <c r="F35" s="46"/>
    </row>
    <row r="36" spans="1:6" ht="21.75" customHeight="1">
      <c r="A36" s="10" t="s">
        <v>38</v>
      </c>
      <c r="B36" s="13" t="s">
        <v>61</v>
      </c>
      <c r="C36" s="12" t="s">
        <v>39</v>
      </c>
      <c r="D36" s="28">
        <v>15000000</v>
      </c>
      <c r="E36" s="28">
        <v>15000000</v>
      </c>
      <c r="F36" s="45"/>
    </row>
    <row r="37" spans="1:6" ht="21.75" customHeight="1">
      <c r="A37" s="10" t="s">
        <v>40</v>
      </c>
      <c r="B37" s="13" t="s">
        <v>60</v>
      </c>
      <c r="C37" s="12" t="s">
        <v>41</v>
      </c>
      <c r="D37" s="28">
        <v>100000000</v>
      </c>
      <c r="E37" s="28">
        <v>100000000</v>
      </c>
      <c r="F37" s="45"/>
    </row>
    <row r="38" spans="1:6" s="19" customFormat="1" ht="21.75" customHeight="1">
      <c r="A38" s="33"/>
      <c r="B38" s="14" t="s">
        <v>56</v>
      </c>
      <c r="C38" s="14"/>
      <c r="D38" s="34">
        <f>D37+D36+D35</f>
        <v>273400000</v>
      </c>
      <c r="E38" s="34">
        <f>E37+E36+E35</f>
        <v>293410000</v>
      </c>
      <c r="F38" s="46"/>
    </row>
    <row r="39" spans="1:6" s="19" customFormat="1" ht="21.75" customHeight="1" thickBot="1">
      <c r="A39" s="35"/>
      <c r="B39" s="36" t="s">
        <v>57</v>
      </c>
      <c r="C39" s="37">
        <v>38</v>
      </c>
      <c r="D39" s="38">
        <f>D27-D38</f>
        <v>16600000</v>
      </c>
      <c r="E39" s="38" t="e">
        <f>E27-E38</f>
        <v>#REF!</v>
      </c>
      <c r="F39" s="47"/>
    </row>
    <row r="40" ht="15.75">
      <c r="A40" s="2"/>
    </row>
    <row r="41" ht="15.75">
      <c r="A41" s="2"/>
    </row>
    <row r="42" ht="15.75">
      <c r="A42" s="2"/>
    </row>
    <row r="43" ht="15.75">
      <c r="A43" s="1"/>
    </row>
    <row r="44" ht="15.75">
      <c r="A44" s="1" t="s">
        <v>42</v>
      </c>
    </row>
    <row r="45" ht="15.75">
      <c r="A45" s="1"/>
    </row>
    <row r="46" spans="1:6" s="19" customFormat="1" ht="15.75">
      <c r="A46" s="17"/>
      <c r="B46" s="18"/>
      <c r="C46" s="18"/>
      <c r="D46" s="29"/>
      <c r="E46" s="29"/>
      <c r="F46" s="48"/>
    </row>
    <row r="47" spans="1:6" s="19" customFormat="1" ht="15.75">
      <c r="A47" s="17"/>
      <c r="B47" s="18"/>
      <c r="C47" s="18"/>
      <c r="D47" s="29"/>
      <c r="E47" s="29"/>
      <c r="F47" s="48"/>
    </row>
    <row r="48" spans="1:6" s="19" customFormat="1" ht="15.75">
      <c r="A48" s="17"/>
      <c r="B48" s="18"/>
      <c r="C48" s="18"/>
      <c r="D48" s="29"/>
      <c r="E48" s="29"/>
      <c r="F48" s="48"/>
    </row>
    <row r="49" spans="1:6" s="19" customFormat="1" ht="15.75">
      <c r="A49" s="17"/>
      <c r="B49" s="18"/>
      <c r="C49" s="18"/>
      <c r="D49" s="29"/>
      <c r="E49" s="29"/>
      <c r="F49" s="48"/>
    </row>
    <row r="50" spans="1:6" s="19" customFormat="1" ht="15.75">
      <c r="A50" s="17"/>
      <c r="B50" s="18"/>
      <c r="C50" s="18"/>
      <c r="D50" s="29"/>
      <c r="E50" s="29"/>
      <c r="F50" s="48"/>
    </row>
    <row r="51" ht="15.75">
      <c r="A51" s="2"/>
    </row>
    <row r="52" spans="1:6" s="23" customFormat="1" ht="15.75" customHeight="1">
      <c r="A52" s="185" t="s">
        <v>59</v>
      </c>
      <c r="B52" s="185"/>
      <c r="C52" s="185"/>
      <c r="D52" s="185"/>
      <c r="E52" s="185"/>
      <c r="F52" s="185"/>
    </row>
    <row r="53" spans="1:6" s="16" customFormat="1" ht="15.75" customHeight="1">
      <c r="A53" s="186" t="s">
        <v>72</v>
      </c>
      <c r="B53" s="186"/>
      <c r="C53" s="186"/>
      <c r="D53" s="186"/>
      <c r="E53" s="186"/>
      <c r="F53" s="186"/>
    </row>
    <row r="54" spans="1:3" ht="15.75">
      <c r="A54" s="15"/>
      <c r="B54" s="15"/>
      <c r="C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ht="15.75">
      <c r="A59" s="15"/>
    </row>
    <row r="60" ht="15.75">
      <c r="A60" s="1" t="s">
        <v>44</v>
      </c>
    </row>
    <row r="61" ht="15.75">
      <c r="A61" s="2"/>
    </row>
    <row r="62" spans="1:6" s="19" customFormat="1" ht="15.75">
      <c r="A62" s="17"/>
      <c r="B62" s="18"/>
      <c r="C62" s="18"/>
      <c r="D62" s="29"/>
      <c r="E62" s="29"/>
      <c r="F62" s="48"/>
    </row>
    <row r="63" spans="1:6" s="19" customFormat="1" ht="15.75">
      <c r="A63" s="17"/>
      <c r="B63" s="18"/>
      <c r="C63" s="18"/>
      <c r="D63" s="29"/>
      <c r="E63" s="29"/>
      <c r="F63" s="48"/>
    </row>
    <row r="64" spans="1:6" s="19" customFormat="1" ht="15.75">
      <c r="A64" s="17"/>
      <c r="B64" s="18"/>
      <c r="C64" s="18"/>
      <c r="D64" s="29"/>
      <c r="E64" s="29"/>
      <c r="F64" s="48"/>
    </row>
    <row r="65" spans="1:6" s="19" customFormat="1" ht="15.75">
      <c r="A65" s="17"/>
      <c r="B65" s="18"/>
      <c r="C65" s="18"/>
      <c r="D65" s="29"/>
      <c r="E65" s="29"/>
      <c r="F65" s="48"/>
    </row>
    <row r="66" spans="1:6" s="19" customFormat="1" ht="15.75">
      <c r="A66" s="17"/>
      <c r="B66" s="18"/>
      <c r="C66" s="18"/>
      <c r="D66" s="29"/>
      <c r="E66" s="29"/>
      <c r="F66" s="48"/>
    </row>
    <row r="67" spans="1:6" s="19" customFormat="1" ht="15.75">
      <c r="A67" s="20"/>
      <c r="B67" s="21"/>
      <c r="C67" s="21"/>
      <c r="D67" s="30"/>
      <c r="E67" s="31" t="s">
        <v>58</v>
      </c>
      <c r="F67" s="49"/>
    </row>
    <row r="68" spans="1:6" s="23" customFormat="1" ht="15.75" customHeight="1">
      <c r="A68" s="185" t="s">
        <v>45</v>
      </c>
      <c r="B68" s="185"/>
      <c r="C68" s="185"/>
      <c r="D68" s="185"/>
      <c r="E68" s="185"/>
      <c r="F68" s="185"/>
    </row>
    <row r="69" spans="1:6" s="16" customFormat="1" ht="15.75" customHeight="1">
      <c r="A69" s="186" t="s">
        <v>73</v>
      </c>
      <c r="B69" s="186"/>
      <c r="C69" s="186"/>
      <c r="D69" s="186"/>
      <c r="E69" s="186"/>
      <c r="F69" s="186"/>
    </row>
    <row r="70" spans="1:5" ht="15.75">
      <c r="A70" s="2" t="s">
        <v>43</v>
      </c>
      <c r="C70" s="2"/>
      <c r="E70" s="32"/>
    </row>
  </sheetData>
  <sheetProtection/>
  <mergeCells count="9">
    <mergeCell ref="C1:F1"/>
    <mergeCell ref="A6:F6"/>
    <mergeCell ref="A7:F7"/>
    <mergeCell ref="A8:F8"/>
    <mergeCell ref="A69:F69"/>
    <mergeCell ref="D16:F16"/>
    <mergeCell ref="A52:F52"/>
    <mergeCell ref="A53:F53"/>
    <mergeCell ref="A68:F68"/>
  </mergeCells>
  <printOptions horizontalCentered="1"/>
  <pageMargins left="0.5" right="0.5" top="0.75" bottom="0.5" header="0.5" footer="0.5"/>
  <pageSetup horizontalDpi="200" verticalDpi="2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3">
      <selection activeCell="E25" sqref="E25"/>
    </sheetView>
  </sheetViews>
  <sheetFormatPr defaultColWidth="9.140625" defaultRowHeight="12.75"/>
  <cols>
    <col min="1" max="1" width="5.57421875" style="0" customWidth="1"/>
    <col min="2" max="2" width="41.8515625" style="0" customWidth="1"/>
    <col min="3" max="3" width="7.8515625" style="0" customWidth="1"/>
    <col min="4" max="4" width="14.8515625" style="24" customWidth="1"/>
    <col min="5" max="5" width="14.57421875" style="24" customWidth="1"/>
    <col min="6" max="6" width="15.7109375" style="79" customWidth="1"/>
    <col min="8" max="8" width="13.140625" style="0" customWidth="1"/>
    <col min="12" max="12" width="11.00390625" style="0" bestFit="1" customWidth="1"/>
  </cols>
  <sheetData>
    <row r="1" spans="1:6" ht="15.75">
      <c r="A1" s="1" t="s">
        <v>62</v>
      </c>
      <c r="C1" s="188" t="s">
        <v>47</v>
      </c>
      <c r="D1" s="188"/>
      <c r="E1" s="188"/>
      <c r="F1" s="188"/>
    </row>
    <row r="2" ht="15.75">
      <c r="A2" s="1" t="s">
        <v>63</v>
      </c>
    </row>
    <row r="3" ht="15.75">
      <c r="A3" s="1" t="s">
        <v>46</v>
      </c>
    </row>
    <row r="4" ht="15.75">
      <c r="A4" s="2"/>
    </row>
    <row r="5" ht="15.75">
      <c r="A5" s="2"/>
    </row>
    <row r="6" spans="1:6" ht="22.5">
      <c r="A6" s="189" t="s">
        <v>0</v>
      </c>
      <c r="B6" s="189"/>
      <c r="C6" s="189"/>
      <c r="D6" s="189"/>
      <c r="E6" s="189"/>
      <c r="F6" s="189"/>
    </row>
    <row r="7" spans="1:6" ht="22.5">
      <c r="A7" s="189" t="s">
        <v>1</v>
      </c>
      <c r="B7" s="189"/>
      <c r="C7" s="189"/>
      <c r="D7" s="189"/>
      <c r="E7" s="189"/>
      <c r="F7" s="189"/>
    </row>
    <row r="8" spans="1:6" ht="20.25">
      <c r="A8" s="190" t="s">
        <v>102</v>
      </c>
      <c r="B8" s="190"/>
      <c r="C8" s="190"/>
      <c r="D8" s="190"/>
      <c r="E8" s="190"/>
      <c r="F8" s="190"/>
    </row>
    <row r="9" spans="1:6" ht="15.75">
      <c r="A9" s="3"/>
      <c r="B9" s="3"/>
      <c r="C9" s="3"/>
      <c r="D9" s="25"/>
      <c r="E9" s="25"/>
      <c r="F9" s="80"/>
    </row>
    <row r="10" spans="1:10" ht="15.75">
      <c r="A10" s="2"/>
      <c r="J10" s="54"/>
    </row>
    <row r="11" spans="1:10" ht="15.75">
      <c r="A11" s="1" t="s">
        <v>2</v>
      </c>
      <c r="J11" s="54"/>
    </row>
    <row r="12" spans="1:10" ht="15.75">
      <c r="A12" s="2" t="s">
        <v>100</v>
      </c>
      <c r="C12" s="40" t="s">
        <v>69</v>
      </c>
      <c r="J12" s="54"/>
    </row>
    <row r="13" spans="1:10" ht="15.75">
      <c r="A13" s="2" t="s">
        <v>101</v>
      </c>
      <c r="C13" s="40" t="s">
        <v>90</v>
      </c>
      <c r="E13" s="57" t="e">
        <f>#REF!</f>
        <v>#REF!</v>
      </c>
      <c r="F13" s="81" t="s">
        <v>91</v>
      </c>
      <c r="J13" s="54"/>
    </row>
    <row r="14" spans="1:10" ht="12.75">
      <c r="A14" s="4"/>
      <c r="E14" s="41"/>
      <c r="J14" s="54"/>
    </row>
    <row r="15" spans="1:10" ht="15.75">
      <c r="A15" s="1" t="s">
        <v>3</v>
      </c>
      <c r="J15" s="54"/>
    </row>
    <row r="16" spans="4:10" ht="12.75" customHeight="1">
      <c r="D16" s="187" t="s">
        <v>4</v>
      </c>
      <c r="E16" s="187"/>
      <c r="F16" s="187"/>
      <c r="J16" s="54"/>
    </row>
    <row r="17" spans="1:10" ht="13.5" thickBot="1">
      <c r="A17" s="5"/>
      <c r="J17" s="54"/>
    </row>
    <row r="18" spans="1:10" ht="48" thickBot="1">
      <c r="A18" s="6" t="s">
        <v>5</v>
      </c>
      <c r="B18" s="7" t="s">
        <v>6</v>
      </c>
      <c r="C18" s="7" t="s">
        <v>7</v>
      </c>
      <c r="D18" s="26" t="s">
        <v>103</v>
      </c>
      <c r="E18" s="26" t="s">
        <v>104</v>
      </c>
      <c r="F18" s="82" t="s">
        <v>9</v>
      </c>
      <c r="J18" s="54"/>
    </row>
    <row r="19" spans="1:10" ht="21.75" customHeight="1" thickBot="1">
      <c r="A19" s="8" t="s">
        <v>10</v>
      </c>
      <c r="B19" s="9" t="s">
        <v>11</v>
      </c>
      <c r="C19" s="9" t="s">
        <v>12</v>
      </c>
      <c r="D19" s="27" t="s">
        <v>13</v>
      </c>
      <c r="E19" s="27" t="s">
        <v>14</v>
      </c>
      <c r="F19" s="83" t="s">
        <v>15</v>
      </c>
      <c r="J19" s="54"/>
    </row>
    <row r="20" spans="1:10" ht="21.75" customHeight="1">
      <c r="A20" s="10"/>
      <c r="B20" s="11" t="s">
        <v>50</v>
      </c>
      <c r="C20" s="12"/>
      <c r="D20" s="28"/>
      <c r="E20" s="28"/>
      <c r="F20" s="84"/>
      <c r="J20" s="54"/>
    </row>
    <row r="21" spans="1:6" ht="21.75" customHeight="1">
      <c r="A21" s="10" t="s">
        <v>13</v>
      </c>
      <c r="B21" s="13" t="s">
        <v>67</v>
      </c>
      <c r="C21" s="12" t="s">
        <v>16</v>
      </c>
      <c r="D21" s="28">
        <v>209091960</v>
      </c>
      <c r="E21" s="28" t="e">
        <f>#REF!</f>
        <v>#REF!</v>
      </c>
      <c r="F21" s="84">
        <v>193000000</v>
      </c>
    </row>
    <row r="22" spans="1:6" ht="21.75" customHeight="1">
      <c r="A22" s="10" t="s">
        <v>14</v>
      </c>
      <c r="B22" s="13" t="s">
        <v>17</v>
      </c>
      <c r="C22" s="12" t="s">
        <v>18</v>
      </c>
      <c r="D22" s="28">
        <v>86701800</v>
      </c>
      <c r="E22" s="28" t="e">
        <f>#REF!*1%*80%</f>
        <v>#REF!</v>
      </c>
      <c r="F22" s="84">
        <v>82000000</v>
      </c>
    </row>
    <row r="23" spans="1:6" ht="21.75" customHeight="1">
      <c r="A23" s="10" t="s">
        <v>15</v>
      </c>
      <c r="B23" s="13" t="s">
        <v>19</v>
      </c>
      <c r="C23" s="12" t="s">
        <v>20</v>
      </c>
      <c r="D23" s="28"/>
      <c r="E23" s="28"/>
      <c r="F23" s="84"/>
    </row>
    <row r="24" spans="1:6" s="19" customFormat="1" ht="21.75" customHeight="1">
      <c r="A24" s="33"/>
      <c r="B24" s="14" t="s">
        <v>52</v>
      </c>
      <c r="C24" s="14"/>
      <c r="D24" s="34">
        <f>D22+D21</f>
        <v>295793760</v>
      </c>
      <c r="E24" s="34" t="e">
        <f>E22+E21</f>
        <v>#REF!</v>
      </c>
      <c r="F24" s="85">
        <f>F22+F21</f>
        <v>275000000</v>
      </c>
    </row>
    <row r="25" spans="1:6" ht="21.75" customHeight="1">
      <c r="A25" s="10" t="s">
        <v>21</v>
      </c>
      <c r="B25" s="13" t="s">
        <v>22</v>
      </c>
      <c r="C25" s="12" t="s">
        <v>23</v>
      </c>
      <c r="D25" s="28"/>
      <c r="E25" s="28"/>
      <c r="F25" s="84"/>
    </row>
    <row r="26" spans="1:6" ht="21.75" customHeight="1">
      <c r="A26" s="10" t="s">
        <v>24</v>
      </c>
      <c r="B26" s="13" t="s">
        <v>49</v>
      </c>
      <c r="C26" s="12" t="s">
        <v>25</v>
      </c>
      <c r="D26" s="28">
        <f>'[1]2011'!$E$26</f>
        <v>19890100</v>
      </c>
      <c r="E26" s="28">
        <f>'[1]2011'!$E$39</f>
        <v>16583860</v>
      </c>
      <c r="F26" s="84">
        <v>16583860</v>
      </c>
    </row>
    <row r="27" spans="1:6" s="19" customFormat="1" ht="21.75" customHeight="1">
      <c r="A27" s="33"/>
      <c r="B27" s="14" t="s">
        <v>53</v>
      </c>
      <c r="C27" s="14"/>
      <c r="D27" s="34">
        <f>D24+D26</f>
        <v>315683860</v>
      </c>
      <c r="E27" s="34" t="e">
        <f>E24</f>
        <v>#REF!</v>
      </c>
      <c r="F27" s="85">
        <f>F24+F26</f>
        <v>291583860</v>
      </c>
    </row>
    <row r="28" spans="1:6" ht="15.75">
      <c r="A28" s="10"/>
      <c r="B28" s="22" t="s">
        <v>51</v>
      </c>
      <c r="C28" s="12"/>
      <c r="D28" s="28"/>
      <c r="E28" s="28"/>
      <c r="F28" s="84"/>
    </row>
    <row r="29" spans="1:6" ht="21.75" customHeight="1">
      <c r="A29" s="10" t="s">
        <v>13</v>
      </c>
      <c r="B29" s="13" t="s">
        <v>26</v>
      </c>
      <c r="C29" s="12" t="s">
        <v>27</v>
      </c>
      <c r="D29" s="28"/>
      <c r="E29" s="28"/>
      <c r="F29" s="84"/>
    </row>
    <row r="30" spans="1:6" ht="21.75" customHeight="1">
      <c r="A30" s="10" t="s">
        <v>14</v>
      </c>
      <c r="B30" s="13" t="s">
        <v>54</v>
      </c>
      <c r="C30" s="12" t="s">
        <v>28</v>
      </c>
      <c r="D30" s="28">
        <v>32500000</v>
      </c>
      <c r="E30" s="28">
        <f>D30*95%</f>
        <v>30875000</v>
      </c>
      <c r="F30" s="84">
        <v>30000000</v>
      </c>
    </row>
    <row r="31" spans="1:6" ht="21.75" customHeight="1">
      <c r="A31" s="10" t="s">
        <v>15</v>
      </c>
      <c r="B31" s="13" t="s">
        <v>29</v>
      </c>
      <c r="C31" s="12" t="s">
        <v>30</v>
      </c>
      <c r="D31" s="28">
        <v>15500000</v>
      </c>
      <c r="E31" s="28">
        <f>D31*95%</f>
        <v>14725000</v>
      </c>
      <c r="F31" s="84">
        <v>14000000</v>
      </c>
    </row>
    <row r="32" spans="1:6" ht="21.75" customHeight="1">
      <c r="A32" s="10" t="s">
        <v>21</v>
      </c>
      <c r="B32" s="13" t="s">
        <v>31</v>
      </c>
      <c r="C32" s="12" t="s">
        <v>32</v>
      </c>
      <c r="D32" s="28">
        <v>95700000</v>
      </c>
      <c r="E32" s="28">
        <f>D32*95%</f>
        <v>90915000</v>
      </c>
      <c r="F32" s="84">
        <v>100000000</v>
      </c>
    </row>
    <row r="33" spans="1:6" ht="21.75" customHeight="1">
      <c r="A33" s="10" t="s">
        <v>24</v>
      </c>
      <c r="B33" s="13" t="s">
        <v>33</v>
      </c>
      <c r="C33" s="12" t="s">
        <v>34</v>
      </c>
      <c r="D33" s="28">
        <v>37200000</v>
      </c>
      <c r="E33" s="28">
        <f>D33*95%</f>
        <v>35340000</v>
      </c>
      <c r="F33" s="84">
        <v>35000000</v>
      </c>
    </row>
    <row r="34" spans="1:6" ht="21.75" customHeight="1">
      <c r="A34" s="10" t="s">
        <v>35</v>
      </c>
      <c r="B34" s="13" t="s">
        <v>36</v>
      </c>
      <c r="C34" s="12" t="s">
        <v>37</v>
      </c>
      <c r="D34" s="28">
        <v>8200000</v>
      </c>
      <c r="E34" s="28">
        <v>5000000</v>
      </c>
      <c r="F34" s="84">
        <v>5000000</v>
      </c>
    </row>
    <row r="35" spans="1:6" s="19" customFormat="1" ht="21.75" customHeight="1">
      <c r="A35" s="33"/>
      <c r="B35" s="14" t="s">
        <v>55</v>
      </c>
      <c r="C35" s="14"/>
      <c r="D35" s="34">
        <f>SUM(D30:D34)</f>
        <v>189100000</v>
      </c>
      <c r="E35" s="34">
        <f>SUM(E30:E34)</f>
        <v>176855000</v>
      </c>
      <c r="F35" s="85">
        <f>SUM(F30:F34)</f>
        <v>184000000</v>
      </c>
    </row>
    <row r="36" spans="1:6" ht="21.75" customHeight="1">
      <c r="A36" s="10" t="s">
        <v>38</v>
      </c>
      <c r="B36" s="13" t="s">
        <v>61</v>
      </c>
      <c r="C36" s="12" t="s">
        <v>39</v>
      </c>
      <c r="D36" s="28">
        <v>10000000</v>
      </c>
      <c r="E36" s="28">
        <v>5000000</v>
      </c>
      <c r="F36" s="84"/>
    </row>
    <row r="37" spans="1:6" ht="21.75" customHeight="1">
      <c r="A37" s="10" t="s">
        <v>40</v>
      </c>
      <c r="B37" s="13" t="s">
        <v>60</v>
      </c>
      <c r="C37" s="12" t="s">
        <v>41</v>
      </c>
      <c r="D37" s="28">
        <v>100000000</v>
      </c>
      <c r="E37" s="28">
        <v>80000000</v>
      </c>
      <c r="F37" s="84">
        <v>100000000</v>
      </c>
    </row>
    <row r="38" spans="1:6" s="19" customFormat="1" ht="21.75" customHeight="1">
      <c r="A38" s="33"/>
      <c r="B38" s="14" t="s">
        <v>56</v>
      </c>
      <c r="C38" s="14"/>
      <c r="D38" s="34">
        <f>D37+D36+D35</f>
        <v>299100000</v>
      </c>
      <c r="E38" s="34">
        <f>E37+E36+E35</f>
        <v>261855000</v>
      </c>
      <c r="F38" s="85">
        <f>F37+F36+F35</f>
        <v>284000000</v>
      </c>
    </row>
    <row r="39" spans="1:6" s="19" customFormat="1" ht="21.75" customHeight="1" thickBot="1">
      <c r="A39" s="35"/>
      <c r="B39" s="36" t="s">
        <v>57</v>
      </c>
      <c r="C39" s="37">
        <v>38</v>
      </c>
      <c r="D39" s="38">
        <f>D27-D38</f>
        <v>16583860</v>
      </c>
      <c r="E39" s="38" t="e">
        <f>E27-E38</f>
        <v>#REF!</v>
      </c>
      <c r="F39" s="86">
        <f>F27-F38</f>
        <v>7583860</v>
      </c>
    </row>
    <row r="40" ht="15.75">
      <c r="A40" s="2"/>
    </row>
    <row r="41" ht="15.75">
      <c r="A41" s="2"/>
    </row>
    <row r="42" ht="15.75">
      <c r="A42" s="2"/>
    </row>
    <row r="43" ht="15.75">
      <c r="A43" s="1"/>
    </row>
    <row r="44" ht="15.75">
      <c r="A44" s="1" t="s">
        <v>42</v>
      </c>
    </row>
    <row r="45" spans="1:2" ht="15.75">
      <c r="A45" s="1"/>
      <c r="B45" s="78" t="s">
        <v>105</v>
      </c>
    </row>
    <row r="46" spans="1:6" s="19" customFormat="1" ht="15.75">
      <c r="A46" s="17"/>
      <c r="B46" s="18"/>
      <c r="C46" s="18"/>
      <c r="D46" s="29"/>
      <c r="E46" s="29"/>
      <c r="F46" s="87"/>
    </row>
    <row r="47" spans="1:6" s="19" customFormat="1" ht="15.75">
      <c r="A47" s="17"/>
      <c r="B47" s="18"/>
      <c r="C47" s="18"/>
      <c r="D47" s="29"/>
      <c r="E47" s="29"/>
      <c r="F47" s="87"/>
    </row>
    <row r="48" spans="1:6" s="19" customFormat="1" ht="15.75">
      <c r="A48" s="17"/>
      <c r="B48" s="18"/>
      <c r="C48" s="18"/>
      <c r="D48" s="29"/>
      <c r="E48" s="29"/>
      <c r="F48" s="87"/>
    </row>
    <row r="49" spans="1:6" s="19" customFormat="1" ht="15.75">
      <c r="A49" s="17"/>
      <c r="B49" s="18"/>
      <c r="C49" s="18"/>
      <c r="D49" s="29"/>
      <c r="E49" s="29"/>
      <c r="F49" s="87"/>
    </row>
    <row r="50" spans="1:6" s="19" customFormat="1" ht="15.75">
      <c r="A50" s="17"/>
      <c r="B50" s="18"/>
      <c r="C50" s="18"/>
      <c r="D50" s="29"/>
      <c r="E50" s="29"/>
      <c r="F50" s="87"/>
    </row>
    <row r="51" ht="15.75">
      <c r="A51" s="2"/>
    </row>
    <row r="52" spans="1:6" s="23" customFormat="1" ht="15.75" customHeight="1">
      <c r="A52" s="185" t="s">
        <v>59</v>
      </c>
      <c r="B52" s="185"/>
      <c r="C52" s="185"/>
      <c r="D52" s="185"/>
      <c r="E52" s="185"/>
      <c r="F52" s="185"/>
    </row>
    <row r="53" spans="1:6" s="16" customFormat="1" ht="15.75" customHeight="1">
      <c r="A53" s="186" t="s">
        <v>72</v>
      </c>
      <c r="B53" s="186"/>
      <c r="C53" s="186"/>
      <c r="D53" s="186"/>
      <c r="E53" s="186"/>
      <c r="F53" s="186"/>
    </row>
    <row r="54" spans="1:3" ht="15.75">
      <c r="A54" s="15"/>
      <c r="B54" s="15"/>
      <c r="C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ht="15.75">
      <c r="A59" s="15"/>
    </row>
    <row r="60" ht="15.75">
      <c r="A60" s="1" t="s">
        <v>44</v>
      </c>
    </row>
    <row r="61" ht="15.75">
      <c r="A61" s="2"/>
    </row>
    <row r="62" spans="1:6" s="19" customFormat="1" ht="15.75">
      <c r="A62" s="17"/>
      <c r="B62" s="18"/>
      <c r="C62" s="18"/>
      <c r="D62" s="29"/>
      <c r="E62" s="29"/>
      <c r="F62" s="87"/>
    </row>
    <row r="63" spans="1:6" s="19" customFormat="1" ht="15.75">
      <c r="A63" s="17"/>
      <c r="B63" s="18"/>
      <c r="C63" s="18"/>
      <c r="D63" s="29"/>
      <c r="E63" s="29"/>
      <c r="F63" s="87"/>
    </row>
    <row r="64" spans="1:6" s="19" customFormat="1" ht="15.75">
      <c r="A64" s="17"/>
      <c r="B64" s="18"/>
      <c r="C64" s="18"/>
      <c r="D64" s="29"/>
      <c r="E64" s="29"/>
      <c r="F64" s="87"/>
    </row>
    <row r="65" spans="1:6" s="19" customFormat="1" ht="15.75">
      <c r="A65" s="17"/>
      <c r="B65" s="18"/>
      <c r="C65" s="18"/>
      <c r="D65" s="29"/>
      <c r="E65" s="29"/>
      <c r="F65" s="87"/>
    </row>
    <row r="66" spans="1:6" s="19" customFormat="1" ht="15.75">
      <c r="A66" s="17"/>
      <c r="B66" s="18"/>
      <c r="C66" s="18"/>
      <c r="D66" s="29"/>
      <c r="E66" s="29"/>
      <c r="F66" s="87"/>
    </row>
    <row r="67" spans="1:6" s="19" customFormat="1" ht="15.75">
      <c r="A67" s="20"/>
      <c r="B67" s="21"/>
      <c r="C67" s="21"/>
      <c r="D67" s="30"/>
      <c r="E67" s="31" t="s">
        <v>106</v>
      </c>
      <c r="F67" s="88"/>
    </row>
    <row r="68" spans="1:6" s="23" customFormat="1" ht="15.75" customHeight="1">
      <c r="A68" s="185" t="s">
        <v>45</v>
      </c>
      <c r="B68" s="185"/>
      <c r="C68" s="185"/>
      <c r="D68" s="185"/>
      <c r="E68" s="185"/>
      <c r="F68" s="185"/>
    </row>
    <row r="69" spans="1:6" s="16" customFormat="1" ht="15.75" customHeight="1">
      <c r="A69" s="186" t="s">
        <v>73</v>
      </c>
      <c r="B69" s="186"/>
      <c r="C69" s="186"/>
      <c r="D69" s="186"/>
      <c r="E69" s="186"/>
      <c r="F69" s="186"/>
    </row>
    <row r="70" spans="1:5" ht="15.75">
      <c r="A70" s="2" t="s">
        <v>43</v>
      </c>
      <c r="C70" s="2"/>
      <c r="E70" s="32"/>
    </row>
  </sheetData>
  <sheetProtection/>
  <mergeCells count="9">
    <mergeCell ref="A53:F53"/>
    <mergeCell ref="A68:F68"/>
    <mergeCell ref="A69:F69"/>
    <mergeCell ref="C1:F1"/>
    <mergeCell ref="A6:F6"/>
    <mergeCell ref="A7:F7"/>
    <mergeCell ref="A8:F8"/>
    <mergeCell ref="D16:F16"/>
    <mergeCell ref="A52:F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65"/>
  <sheetViews>
    <sheetView tabSelected="1" zoomScalePageLayoutView="0" workbookViewId="0" topLeftCell="A43">
      <selection activeCell="D51" sqref="D51"/>
    </sheetView>
  </sheetViews>
  <sheetFormatPr defaultColWidth="9.140625" defaultRowHeight="12.75"/>
  <cols>
    <col min="1" max="1" width="5.57421875" style="0" customWidth="1"/>
    <col min="2" max="2" width="41.8515625" style="0" customWidth="1"/>
    <col min="3" max="3" width="7.8515625" style="0" customWidth="1"/>
    <col min="4" max="4" width="14.8515625" style="24" customWidth="1"/>
    <col min="5" max="5" width="14.57421875" style="79" customWidth="1"/>
    <col min="6" max="6" width="14.421875" style="91" customWidth="1"/>
    <col min="7" max="7" width="13.421875" style="0" bestFit="1" customWidth="1"/>
    <col min="8" max="8" width="13.140625" style="0" customWidth="1"/>
    <col min="10" max="10" width="14.8515625" style="133" hidden="1" customWidth="1"/>
    <col min="11" max="11" width="0" style="133" hidden="1" customWidth="1"/>
    <col min="12" max="12" width="11.00390625" style="133" hidden="1" customWidth="1"/>
    <col min="13" max="14" width="0" style="133" hidden="1" customWidth="1"/>
  </cols>
  <sheetData>
    <row r="1" spans="1:6" ht="15.75">
      <c r="A1" s="1" t="s">
        <v>391</v>
      </c>
      <c r="C1" s="188" t="s">
        <v>47</v>
      </c>
      <c r="D1" s="188"/>
      <c r="E1" s="188"/>
      <c r="F1" s="188"/>
    </row>
    <row r="2" spans="1:6" ht="15.75">
      <c r="A2" s="1" t="s">
        <v>392</v>
      </c>
      <c r="E2" s="194" t="s">
        <v>413</v>
      </c>
      <c r="F2" s="194"/>
    </row>
    <row r="3" ht="15.75">
      <c r="A3" s="1" t="s">
        <v>393</v>
      </c>
    </row>
    <row r="4" ht="15.75">
      <c r="A4" s="2"/>
    </row>
    <row r="5" spans="1:6" ht="22.5">
      <c r="A5" s="189" t="s">
        <v>0</v>
      </c>
      <c r="B5" s="189"/>
      <c r="C5" s="189"/>
      <c r="D5" s="189"/>
      <c r="E5" s="189"/>
      <c r="F5" s="189"/>
    </row>
    <row r="6" spans="1:6" ht="22.5">
      <c r="A6" s="189" t="s">
        <v>412</v>
      </c>
      <c r="B6" s="189"/>
      <c r="C6" s="189"/>
      <c r="D6" s="189"/>
      <c r="E6" s="189"/>
      <c r="F6" s="189"/>
    </row>
    <row r="7" spans="1:6" ht="20.25">
      <c r="A7" s="190" t="s">
        <v>438</v>
      </c>
      <c r="B7" s="190"/>
      <c r="C7" s="190"/>
      <c r="D7" s="190"/>
      <c r="E7" s="190"/>
      <c r="F7" s="190"/>
    </row>
    <row r="8" ht="15.75">
      <c r="A8" s="2"/>
    </row>
    <row r="9" ht="15.75">
      <c r="A9" s="1" t="s">
        <v>2</v>
      </c>
    </row>
    <row r="10" spans="1:6" ht="15.75">
      <c r="A10" s="2" t="s">
        <v>397</v>
      </c>
      <c r="D10" s="140" t="s">
        <v>396</v>
      </c>
      <c r="E10" s="141"/>
      <c r="F10" s="92" t="s">
        <v>91</v>
      </c>
    </row>
    <row r="11" spans="1:6" ht="15.75">
      <c r="A11" s="2" t="s">
        <v>394</v>
      </c>
      <c r="D11" s="140" t="s">
        <v>395</v>
      </c>
      <c r="E11" s="141"/>
      <c r="F11" s="92" t="s">
        <v>91</v>
      </c>
    </row>
    <row r="12" ht="15.75">
      <c r="A12" s="2" t="s">
        <v>398</v>
      </c>
    </row>
    <row r="13" ht="23.25" customHeight="1">
      <c r="A13" s="1" t="s">
        <v>3</v>
      </c>
    </row>
    <row r="14" ht="12.75" customHeight="1"/>
    <row r="15" spans="1:6" ht="16.5" thickBot="1">
      <c r="A15" s="5"/>
      <c r="D15" s="191" t="s">
        <v>4</v>
      </c>
      <c r="E15" s="191"/>
      <c r="F15" s="191"/>
    </row>
    <row r="16" spans="1:6" ht="48" thickBot="1">
      <c r="A16" s="142" t="s">
        <v>5</v>
      </c>
      <c r="B16" s="142" t="s">
        <v>6</v>
      </c>
      <c r="C16" s="7" t="s">
        <v>7</v>
      </c>
      <c r="D16" s="142" t="s">
        <v>436</v>
      </c>
      <c r="E16" s="142" t="s">
        <v>437</v>
      </c>
      <c r="F16" s="142" t="s">
        <v>400</v>
      </c>
    </row>
    <row r="17" spans="1:10" ht="21.75" customHeight="1">
      <c r="A17" s="155" t="s">
        <v>10</v>
      </c>
      <c r="B17" s="156" t="s">
        <v>11</v>
      </c>
      <c r="C17" s="156" t="s">
        <v>12</v>
      </c>
      <c r="D17" s="89" t="s">
        <v>13</v>
      </c>
      <c r="E17" s="89" t="s">
        <v>14</v>
      </c>
      <c r="F17" s="89" t="s">
        <v>15</v>
      </c>
      <c r="J17" s="133" t="s">
        <v>389</v>
      </c>
    </row>
    <row r="18" spans="1:13" ht="21.75" customHeight="1">
      <c r="A18" s="158"/>
      <c r="B18" s="159" t="s">
        <v>50</v>
      </c>
      <c r="C18" s="158"/>
      <c r="D18" s="160"/>
      <c r="E18" s="161"/>
      <c r="F18" s="160"/>
      <c r="J18" s="131" t="s">
        <v>383</v>
      </c>
      <c r="L18" s="134"/>
      <c r="M18" s="135"/>
    </row>
    <row r="19" spans="1:13" ht="21.75" customHeight="1">
      <c r="A19" s="162" t="s">
        <v>13</v>
      </c>
      <c r="B19" s="163" t="s">
        <v>399</v>
      </c>
      <c r="C19" s="162" t="s">
        <v>16</v>
      </c>
      <c r="D19" s="164"/>
      <c r="E19" s="165"/>
      <c r="F19" s="164"/>
      <c r="G19" s="39"/>
      <c r="J19" s="131" t="s">
        <v>384</v>
      </c>
      <c r="L19" s="134"/>
      <c r="M19" s="135"/>
    </row>
    <row r="20" spans="1:13" ht="21.75" customHeight="1">
      <c r="A20" s="162" t="s">
        <v>14</v>
      </c>
      <c r="B20" s="163" t="s">
        <v>17</v>
      </c>
      <c r="C20" s="162" t="s">
        <v>18</v>
      </c>
      <c r="D20" s="164"/>
      <c r="E20" s="165"/>
      <c r="F20" s="164"/>
      <c r="G20" s="39"/>
      <c r="J20" s="131" t="s">
        <v>385</v>
      </c>
      <c r="L20" s="134"/>
      <c r="M20" s="135"/>
    </row>
    <row r="21" spans="1:13" ht="21.75" customHeight="1">
      <c r="A21" s="162" t="s">
        <v>15</v>
      </c>
      <c r="B21" s="163" t="s">
        <v>19</v>
      </c>
      <c r="C21" s="162" t="s">
        <v>20</v>
      </c>
      <c r="D21" s="164"/>
      <c r="E21" s="165"/>
      <c r="F21" s="164"/>
      <c r="J21" s="131" t="s">
        <v>386</v>
      </c>
      <c r="L21" s="134"/>
      <c r="M21" s="135"/>
    </row>
    <row r="22" spans="1:13" ht="21.75" customHeight="1">
      <c r="A22" s="162"/>
      <c r="B22" s="166" t="s">
        <v>401</v>
      </c>
      <c r="C22" s="167">
        <v>24.01</v>
      </c>
      <c r="D22" s="164"/>
      <c r="E22" s="165"/>
      <c r="F22" s="164"/>
      <c r="J22" s="131"/>
      <c r="L22" s="134"/>
      <c r="M22" s="135"/>
    </row>
    <row r="23" spans="1:13" ht="31.5" customHeight="1">
      <c r="A23" s="162"/>
      <c r="B23" s="166" t="s">
        <v>406</v>
      </c>
      <c r="C23" s="167">
        <v>24.02</v>
      </c>
      <c r="D23" s="164"/>
      <c r="E23" s="165"/>
      <c r="F23" s="164"/>
      <c r="J23" s="131"/>
      <c r="L23" s="134"/>
      <c r="M23" s="135"/>
    </row>
    <row r="24" spans="1:14" s="19" customFormat="1" ht="21.75" customHeight="1">
      <c r="A24" s="168"/>
      <c r="B24" s="168" t="s">
        <v>402</v>
      </c>
      <c r="C24" s="168"/>
      <c r="D24" s="169"/>
      <c r="E24" s="170"/>
      <c r="F24" s="169"/>
      <c r="J24" s="133" t="s">
        <v>390</v>
      </c>
      <c r="K24" s="136"/>
      <c r="L24" s="136"/>
      <c r="M24" s="136"/>
      <c r="N24" s="136"/>
    </row>
    <row r="25" spans="1:6" ht="21.75" customHeight="1">
      <c r="A25" s="162" t="s">
        <v>21</v>
      </c>
      <c r="B25" s="163" t="s">
        <v>22</v>
      </c>
      <c r="C25" s="162" t="s">
        <v>23</v>
      </c>
      <c r="D25" s="164"/>
      <c r="E25" s="165"/>
      <c r="F25" s="164"/>
    </row>
    <row r="26" spans="1:6" ht="21.75" customHeight="1">
      <c r="A26" s="162" t="s">
        <v>24</v>
      </c>
      <c r="B26" s="163" t="s">
        <v>403</v>
      </c>
      <c r="C26" s="162" t="s">
        <v>25</v>
      </c>
      <c r="D26" s="164"/>
      <c r="E26" s="165"/>
      <c r="F26" s="164"/>
    </row>
    <row r="27" spans="1:14" s="19" customFormat="1" ht="21.75" customHeight="1">
      <c r="A27" s="168"/>
      <c r="B27" s="168" t="s">
        <v>404</v>
      </c>
      <c r="C27" s="168"/>
      <c r="D27" s="169"/>
      <c r="E27" s="169"/>
      <c r="F27" s="169"/>
      <c r="J27" s="136"/>
      <c r="K27" s="136"/>
      <c r="L27" s="136"/>
      <c r="M27" s="136"/>
      <c r="N27" s="136"/>
    </row>
    <row r="28" spans="1:6" ht="15.75">
      <c r="A28" s="162"/>
      <c r="B28" s="171" t="s">
        <v>51</v>
      </c>
      <c r="C28" s="162"/>
      <c r="D28" s="164"/>
      <c r="E28" s="165"/>
      <c r="F28" s="164"/>
    </row>
    <row r="29" spans="1:13" ht="29.25" customHeight="1">
      <c r="A29" s="162" t="s">
        <v>13</v>
      </c>
      <c r="B29" s="163" t="s">
        <v>405</v>
      </c>
      <c r="C29" s="162" t="s">
        <v>27</v>
      </c>
      <c r="D29" s="164"/>
      <c r="E29" s="165"/>
      <c r="F29" s="164"/>
      <c r="L29" s="133" t="s">
        <v>387</v>
      </c>
      <c r="M29" s="133" t="s">
        <v>388</v>
      </c>
    </row>
    <row r="30" spans="1:13" ht="29.25" customHeight="1">
      <c r="A30" s="162">
        <v>2</v>
      </c>
      <c r="B30" s="163" t="s">
        <v>411</v>
      </c>
      <c r="C30" s="162">
        <v>28</v>
      </c>
      <c r="D30" s="164"/>
      <c r="E30" s="165"/>
      <c r="F30" s="164"/>
      <c r="L30" s="133" t="s">
        <v>387</v>
      </c>
      <c r="M30" s="133" t="s">
        <v>388</v>
      </c>
    </row>
    <row r="31" spans="1:13" ht="21.75" customHeight="1">
      <c r="A31" s="150" t="s">
        <v>15</v>
      </c>
      <c r="B31" s="151" t="s">
        <v>29</v>
      </c>
      <c r="C31" s="150" t="s">
        <v>30</v>
      </c>
      <c r="D31" s="164"/>
      <c r="E31" s="164"/>
      <c r="F31" s="164"/>
      <c r="J31" s="132">
        <f>($E$27-$E$46)*M31</f>
        <v>0</v>
      </c>
      <c r="L31" s="137" t="e">
        <f>D31/($D$24-$D$46)</f>
        <v>#DIV/0!</v>
      </c>
      <c r="M31" s="137">
        <v>0.08</v>
      </c>
    </row>
    <row r="32" spans="1:13" ht="21.75" customHeight="1">
      <c r="A32" s="150" t="s">
        <v>21</v>
      </c>
      <c r="B32" s="151" t="s">
        <v>414</v>
      </c>
      <c r="C32" s="150" t="s">
        <v>32</v>
      </c>
      <c r="D32" s="164"/>
      <c r="E32" s="164"/>
      <c r="F32" s="164"/>
      <c r="J32" s="132">
        <f>($E$27-$E$46)*M32</f>
        <v>0</v>
      </c>
      <c r="L32" s="137" t="e">
        <f>D32/($D$24-$D$46)</f>
        <v>#DIV/0!</v>
      </c>
      <c r="M32" s="137">
        <v>0.55</v>
      </c>
    </row>
    <row r="33" spans="1:13" ht="21.75" customHeight="1">
      <c r="A33" s="148">
        <v>4.1</v>
      </c>
      <c r="B33" s="152" t="s">
        <v>415</v>
      </c>
      <c r="C33" s="149">
        <v>31.01</v>
      </c>
      <c r="D33" s="164"/>
      <c r="E33" s="164"/>
      <c r="F33" s="164"/>
      <c r="J33" s="132">
        <f>($E$27-$E$46)*M33</f>
        <v>0</v>
      </c>
      <c r="L33" s="137" t="e">
        <f>D33/($D$24-$D$46)</f>
        <v>#DIV/0!</v>
      </c>
      <c r="M33" s="137">
        <v>0.2</v>
      </c>
    </row>
    <row r="34" spans="1:13" ht="31.5" customHeight="1">
      <c r="A34" s="144">
        <v>4.2</v>
      </c>
      <c r="B34" s="153" t="s">
        <v>416</v>
      </c>
      <c r="C34" s="147">
        <v>31.02</v>
      </c>
      <c r="D34" s="164"/>
      <c r="E34" s="164"/>
      <c r="F34" s="164"/>
      <c r="J34" s="132"/>
      <c r="L34" s="137"/>
      <c r="M34" s="137"/>
    </row>
    <row r="35" spans="1:13" ht="33" customHeight="1">
      <c r="A35" s="144">
        <v>4.3</v>
      </c>
      <c r="B35" s="153" t="s">
        <v>417</v>
      </c>
      <c r="C35" s="146">
        <v>31.03</v>
      </c>
      <c r="D35" s="164"/>
      <c r="E35" s="164"/>
      <c r="F35" s="164"/>
      <c r="J35" s="132"/>
      <c r="L35" s="137"/>
      <c r="M35" s="137"/>
    </row>
    <row r="36" spans="1:13" ht="33" customHeight="1">
      <c r="A36" s="144">
        <v>4.4</v>
      </c>
      <c r="B36" s="152" t="s">
        <v>418</v>
      </c>
      <c r="C36" s="146">
        <v>31.04</v>
      </c>
      <c r="D36" s="164"/>
      <c r="E36" s="164"/>
      <c r="F36" s="164"/>
      <c r="J36" s="132"/>
      <c r="L36" s="137"/>
      <c r="M36" s="137"/>
    </row>
    <row r="37" spans="1:13" ht="33" customHeight="1">
      <c r="A37" s="144">
        <v>4.5</v>
      </c>
      <c r="B37" s="152" t="s">
        <v>419</v>
      </c>
      <c r="C37" s="146">
        <v>31.05</v>
      </c>
      <c r="D37" s="164"/>
      <c r="E37" s="164"/>
      <c r="F37" s="164"/>
      <c r="J37" s="132"/>
      <c r="L37" s="137"/>
      <c r="M37" s="137"/>
    </row>
    <row r="38" spans="1:13" ht="21.75" customHeight="1">
      <c r="A38" s="144">
        <v>4.6</v>
      </c>
      <c r="B38" s="152" t="s">
        <v>420</v>
      </c>
      <c r="C38" s="146">
        <v>31.06</v>
      </c>
      <c r="D38" s="164"/>
      <c r="E38" s="164"/>
      <c r="F38" s="164"/>
      <c r="J38" s="132">
        <f>($E$27-$E$46)*M38</f>
        <v>0</v>
      </c>
      <c r="L38" s="137" t="e">
        <f>D38/($D$24-$D$46)</f>
        <v>#DIV/0!</v>
      </c>
      <c r="M38" s="137">
        <v>0.02</v>
      </c>
    </row>
    <row r="39" spans="1:13" ht="21.75" customHeight="1">
      <c r="A39" s="144"/>
      <c r="B39" s="145" t="s">
        <v>421</v>
      </c>
      <c r="C39" s="146"/>
      <c r="D39" s="164"/>
      <c r="E39" s="164"/>
      <c r="F39" s="164"/>
      <c r="J39" s="143"/>
      <c r="L39" s="137"/>
      <c r="M39" s="137"/>
    </row>
    <row r="40" spans="1:13" ht="21.75" customHeight="1">
      <c r="A40" s="144"/>
      <c r="B40" s="145" t="s">
        <v>422</v>
      </c>
      <c r="C40" s="146"/>
      <c r="D40" s="164"/>
      <c r="E40" s="164"/>
      <c r="F40" s="164"/>
      <c r="J40" s="143"/>
      <c r="L40" s="137"/>
      <c r="M40" s="137"/>
    </row>
    <row r="41" spans="1:13" ht="21.75" customHeight="1">
      <c r="A41" s="144">
        <v>4.7</v>
      </c>
      <c r="B41" s="152" t="s">
        <v>423</v>
      </c>
      <c r="C41" s="147">
        <v>31.07</v>
      </c>
      <c r="D41" s="164"/>
      <c r="E41" s="164"/>
      <c r="F41" s="164"/>
      <c r="J41" s="143"/>
      <c r="L41" s="137"/>
      <c r="M41" s="137"/>
    </row>
    <row r="42" spans="1:13" ht="21.75" customHeight="1">
      <c r="A42" s="144">
        <v>4.8</v>
      </c>
      <c r="B42" s="152" t="s">
        <v>424</v>
      </c>
      <c r="C42" s="147">
        <v>31.08</v>
      </c>
      <c r="D42" s="164"/>
      <c r="E42" s="164"/>
      <c r="F42" s="164"/>
      <c r="J42" s="143"/>
      <c r="L42" s="137"/>
      <c r="M42" s="137"/>
    </row>
    <row r="43" spans="1:13" ht="21.75" customHeight="1">
      <c r="A43" s="144">
        <v>4.9</v>
      </c>
      <c r="B43" s="152" t="s">
        <v>425</v>
      </c>
      <c r="C43" s="147">
        <v>31.09</v>
      </c>
      <c r="D43" s="164"/>
      <c r="E43" s="164"/>
      <c r="F43" s="164"/>
      <c r="J43" s="143"/>
      <c r="L43" s="137"/>
      <c r="M43" s="137"/>
    </row>
    <row r="44" spans="1:13" ht="21.75" customHeight="1">
      <c r="A44" s="144" t="s">
        <v>426</v>
      </c>
      <c r="B44" s="152" t="s">
        <v>427</v>
      </c>
      <c r="C44" s="154">
        <v>31.1</v>
      </c>
      <c r="D44" s="164"/>
      <c r="E44" s="164"/>
      <c r="F44" s="164"/>
      <c r="J44" s="143"/>
      <c r="L44" s="137"/>
      <c r="M44" s="137"/>
    </row>
    <row r="45" spans="1:14" s="19" customFormat="1" ht="21.75" customHeight="1">
      <c r="A45" s="168"/>
      <c r="B45" s="168" t="s">
        <v>407</v>
      </c>
      <c r="C45" s="168"/>
      <c r="D45" s="169"/>
      <c r="E45" s="169"/>
      <c r="F45" s="169"/>
      <c r="J45" s="136"/>
      <c r="K45" s="136"/>
      <c r="L45" s="136"/>
      <c r="M45" s="136"/>
      <c r="N45" s="136"/>
    </row>
    <row r="46" spans="1:10" ht="21.75" customHeight="1">
      <c r="A46" s="162">
        <v>5</v>
      </c>
      <c r="B46" s="163" t="s">
        <v>408</v>
      </c>
      <c r="C46" s="162" t="s">
        <v>41</v>
      </c>
      <c r="D46" s="164"/>
      <c r="E46" s="165"/>
      <c r="F46" s="164"/>
      <c r="J46" s="138"/>
    </row>
    <row r="47" spans="1:8" s="184" customFormat="1" ht="32.25" customHeight="1">
      <c r="A47" s="177">
        <v>5.1</v>
      </c>
      <c r="B47" s="178" t="s">
        <v>430</v>
      </c>
      <c r="C47" s="179" t="s">
        <v>431</v>
      </c>
      <c r="D47" s="180"/>
      <c r="E47" s="181"/>
      <c r="F47" s="181"/>
      <c r="G47" s="182">
        <f>F18*0.35+F19*0.4</f>
        <v>0</v>
      </c>
      <c r="H47" s="183" t="s">
        <v>432</v>
      </c>
    </row>
    <row r="48" spans="1:8" s="184" customFormat="1" ht="48.75" customHeight="1">
      <c r="A48" s="177">
        <v>5.2</v>
      </c>
      <c r="B48" s="178" t="s">
        <v>435</v>
      </c>
      <c r="C48" s="179" t="s">
        <v>433</v>
      </c>
      <c r="D48" s="180"/>
      <c r="E48" s="181"/>
      <c r="F48" s="181"/>
      <c r="G48" s="182">
        <f>(F31+F30)*10%</f>
        <v>0</v>
      </c>
      <c r="H48" s="183" t="s">
        <v>434</v>
      </c>
    </row>
    <row r="49" spans="1:14" s="19" customFormat="1" ht="21.75" customHeight="1">
      <c r="A49" s="168"/>
      <c r="B49" s="168" t="s">
        <v>409</v>
      </c>
      <c r="C49" s="168"/>
      <c r="D49" s="172"/>
      <c r="E49" s="172"/>
      <c r="F49" s="169"/>
      <c r="J49" s="136"/>
      <c r="K49" s="136"/>
      <c r="L49" s="136"/>
      <c r="M49" s="136"/>
      <c r="N49" s="136"/>
    </row>
    <row r="50" spans="1:14" s="19" customFormat="1" ht="24.75" customHeight="1">
      <c r="A50" s="173"/>
      <c r="B50" s="171" t="s">
        <v>428</v>
      </c>
      <c r="C50" s="150">
        <v>48</v>
      </c>
      <c r="D50" s="172"/>
      <c r="E50" s="172"/>
      <c r="F50" s="172"/>
      <c r="J50" s="136"/>
      <c r="K50" s="136"/>
      <c r="L50" s="136"/>
      <c r="M50" s="136"/>
      <c r="N50" s="136"/>
    </row>
    <row r="51" spans="1:14" s="19" customFormat="1" ht="27" customHeight="1">
      <c r="A51" s="174"/>
      <c r="B51" s="175"/>
      <c r="C51" s="157"/>
      <c r="D51" s="176"/>
      <c r="E51" s="176"/>
      <c r="F51" s="176"/>
      <c r="J51" s="136"/>
      <c r="K51" s="136"/>
      <c r="L51" s="136"/>
      <c r="M51" s="136"/>
      <c r="N51" s="136"/>
    </row>
    <row r="52" ht="15.75">
      <c r="A52" s="1"/>
    </row>
    <row r="53" ht="21" customHeight="1">
      <c r="A53" s="1" t="s">
        <v>42</v>
      </c>
    </row>
    <row r="54" spans="1:14" s="19" customFormat="1" ht="22.5" customHeight="1">
      <c r="A54" s="17"/>
      <c r="B54" s="18"/>
      <c r="C54" s="18"/>
      <c r="D54" s="29"/>
      <c r="E54" s="87"/>
      <c r="F54" s="93"/>
      <c r="J54" s="136"/>
      <c r="K54" s="136"/>
      <c r="L54" s="136"/>
      <c r="M54" s="136"/>
      <c r="N54" s="136"/>
    </row>
    <row r="55" spans="1:14" s="19" customFormat="1" ht="22.5" customHeight="1">
      <c r="A55" s="17"/>
      <c r="B55" s="18"/>
      <c r="C55" s="18"/>
      <c r="D55" s="29"/>
      <c r="E55" s="87"/>
      <c r="F55" s="93"/>
      <c r="J55" s="136"/>
      <c r="K55" s="136"/>
      <c r="L55" s="136"/>
      <c r="M55" s="136"/>
      <c r="N55" s="136"/>
    </row>
    <row r="56" spans="1:14" s="19" customFormat="1" ht="22.5" customHeight="1">
      <c r="A56" s="17"/>
      <c r="B56" s="18"/>
      <c r="C56" s="18"/>
      <c r="D56" s="29"/>
      <c r="E56" s="87"/>
      <c r="F56" s="93"/>
      <c r="J56" s="136"/>
      <c r="K56" s="136"/>
      <c r="L56" s="136"/>
      <c r="M56" s="136"/>
      <c r="N56" s="136"/>
    </row>
    <row r="57" spans="1:14" s="19" customFormat="1" ht="22.5" customHeight="1">
      <c r="A57" s="17"/>
      <c r="B57" s="18"/>
      <c r="C57" s="18"/>
      <c r="D57" s="29"/>
      <c r="E57" s="87"/>
      <c r="F57" s="93"/>
      <c r="J57" s="136"/>
      <c r="K57" s="136"/>
      <c r="L57" s="136"/>
      <c r="M57" s="136"/>
      <c r="N57" s="136"/>
    </row>
    <row r="58" spans="1:6" ht="15.75">
      <c r="A58" s="2"/>
      <c r="D58" s="192" t="s">
        <v>439</v>
      </c>
      <c r="E58" s="193"/>
      <c r="F58" s="193"/>
    </row>
    <row r="59" spans="1:14" s="23" customFormat="1" ht="15.75" customHeight="1">
      <c r="A59" s="185" t="s">
        <v>429</v>
      </c>
      <c r="B59" s="185"/>
      <c r="C59" s="185"/>
      <c r="D59" s="185"/>
      <c r="E59" s="185"/>
      <c r="F59" s="185"/>
      <c r="J59" s="133"/>
      <c r="K59" s="133"/>
      <c r="L59" s="133"/>
      <c r="M59" s="133"/>
      <c r="N59" s="133"/>
    </row>
    <row r="60" spans="1:14" s="16" customFormat="1" ht="15.75" customHeight="1">
      <c r="A60" s="186" t="s">
        <v>410</v>
      </c>
      <c r="B60" s="186"/>
      <c r="C60" s="186"/>
      <c r="D60" s="186"/>
      <c r="E60" s="186"/>
      <c r="F60" s="186"/>
      <c r="J60" s="139"/>
      <c r="K60" s="139"/>
      <c r="L60" s="139"/>
      <c r="M60" s="139"/>
      <c r="N60" s="139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3" ht="15.75">
      <c r="A65" s="15"/>
      <c r="B65" s="15"/>
      <c r="C65" s="15"/>
    </row>
  </sheetData>
  <sheetProtection/>
  <mergeCells count="9">
    <mergeCell ref="A60:F60"/>
    <mergeCell ref="C1:F1"/>
    <mergeCell ref="A5:F5"/>
    <mergeCell ref="A6:F6"/>
    <mergeCell ref="A7:F7"/>
    <mergeCell ref="D15:F15"/>
    <mergeCell ref="A59:F59"/>
    <mergeCell ref="D58:F58"/>
    <mergeCell ref="E2:F2"/>
  </mergeCells>
  <printOptions horizontalCentered="1"/>
  <pageMargins left="0.57" right="0.31496062992125984" top="0.55" bottom="0.35433070866141736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15.421875" style="0" customWidth="1"/>
    <col min="3" max="3" width="15.00390625" style="0" bestFit="1" customWidth="1"/>
    <col min="4" max="4" width="18.421875" style="0" customWidth="1"/>
    <col min="5" max="5" width="19.7109375" style="0" customWidth="1"/>
    <col min="6" max="6" width="16.57421875" style="0" customWidth="1"/>
    <col min="7" max="7" width="17.28125" style="0" customWidth="1"/>
  </cols>
  <sheetData>
    <row r="1" s="66" customFormat="1" ht="27" customHeight="1">
      <c r="A1" s="66" t="s">
        <v>99</v>
      </c>
    </row>
    <row r="2" s="66" customFormat="1" ht="12" customHeight="1">
      <c r="A2" s="66" t="s">
        <v>97</v>
      </c>
    </row>
    <row r="4" spans="1:7" s="66" customFormat="1" ht="12.75">
      <c r="A4" s="64" t="s">
        <v>96</v>
      </c>
      <c r="B4" s="64"/>
      <c r="C4" s="64"/>
      <c r="D4" s="64"/>
      <c r="E4" s="65" t="s">
        <v>95</v>
      </c>
      <c r="F4" s="65"/>
      <c r="G4" s="65"/>
    </row>
    <row r="5" spans="1:7" ht="12.75">
      <c r="A5" s="55" t="s">
        <v>82</v>
      </c>
      <c r="B5" s="56" t="s">
        <v>85</v>
      </c>
      <c r="C5" s="56" t="s">
        <v>89</v>
      </c>
      <c r="D5" s="58" t="s">
        <v>98</v>
      </c>
      <c r="E5" s="63" t="s">
        <v>92</v>
      </c>
      <c r="F5" s="62" t="s">
        <v>86</v>
      </c>
      <c r="G5" s="62" t="s">
        <v>93</v>
      </c>
    </row>
    <row r="6" spans="1:7" ht="12.75">
      <c r="A6" s="50" t="s">
        <v>75</v>
      </c>
      <c r="B6" s="53">
        <v>115</v>
      </c>
      <c r="C6" s="51">
        <f>B6*D6*12</f>
        <v>3325800000</v>
      </c>
      <c r="D6" s="59">
        <v>2410000</v>
      </c>
      <c r="E6" s="60">
        <v>739020974</v>
      </c>
      <c r="F6" s="61">
        <f>E6*12</f>
        <v>8868251688</v>
      </c>
      <c r="G6" s="60">
        <f>E6/B6</f>
        <v>6426269.339130435</v>
      </c>
    </row>
    <row r="7" spans="1:7" ht="12.75">
      <c r="A7" s="50" t="s">
        <v>76</v>
      </c>
      <c r="B7" s="53">
        <v>108</v>
      </c>
      <c r="C7" s="51">
        <f>B7*D7*12</f>
        <v>1956960000</v>
      </c>
      <c r="D7" s="59">
        <v>1510000</v>
      </c>
      <c r="E7" s="60">
        <v>490204319</v>
      </c>
      <c r="F7" s="61">
        <f>E7*12</f>
        <v>5882451828</v>
      </c>
      <c r="G7" s="60">
        <f>E7/B7</f>
        <v>4538928.87962963</v>
      </c>
    </row>
    <row r="8" spans="1:7" ht="12.75">
      <c r="A8" s="50" t="s">
        <v>66</v>
      </c>
      <c r="B8" s="53">
        <v>126</v>
      </c>
      <c r="C8" s="51">
        <f>B8*D8*12</f>
        <v>3356640000</v>
      </c>
      <c r="D8" s="59">
        <v>2220000</v>
      </c>
      <c r="E8" s="60">
        <v>759666479</v>
      </c>
      <c r="F8" s="61">
        <f>E8*12</f>
        <v>9115997748</v>
      </c>
      <c r="G8" s="60">
        <f>E8/B8</f>
        <v>6029099.03968254</v>
      </c>
    </row>
    <row r="9" spans="1:7" ht="12.75">
      <c r="A9" s="50" t="s">
        <v>77</v>
      </c>
      <c r="B9" s="53">
        <v>128</v>
      </c>
      <c r="C9" s="51">
        <f>B9*D9*12</f>
        <v>2365440000</v>
      </c>
      <c r="D9" s="59">
        <v>1540000</v>
      </c>
      <c r="E9" s="60">
        <v>610725260</v>
      </c>
      <c r="F9" s="61">
        <f>E9*12</f>
        <v>7328703120</v>
      </c>
      <c r="G9" s="60">
        <f>E9/B9</f>
        <v>4771291.09375</v>
      </c>
    </row>
    <row r="10" spans="1:7" ht="12.75">
      <c r="A10" s="67" t="s">
        <v>83</v>
      </c>
      <c r="B10" s="69">
        <f>SUM(B6:B9)</f>
        <v>477</v>
      </c>
      <c r="C10" s="68">
        <f>SUM(C6:C9)</f>
        <v>11004840000</v>
      </c>
      <c r="D10" s="70"/>
      <c r="E10" s="71"/>
      <c r="F10" s="71">
        <f>SUM(F5:F9)</f>
        <v>31195404384</v>
      </c>
      <c r="G10" s="72"/>
    </row>
    <row r="11" spans="1:7" s="52" customFormat="1" ht="12.75">
      <c r="A11" s="73" t="s">
        <v>84</v>
      </c>
      <c r="B11" s="75"/>
      <c r="C11" s="74">
        <f>C10*2%</f>
        <v>220096800</v>
      </c>
      <c r="D11" s="76"/>
      <c r="E11" s="76" t="s">
        <v>94</v>
      </c>
      <c r="F11" s="77">
        <f>F10*2%</f>
        <v>623908087.6800001</v>
      </c>
      <c r="G11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5">
      <selection activeCell="D28" sqref="D28"/>
    </sheetView>
  </sheetViews>
  <sheetFormatPr defaultColWidth="9.140625" defaultRowHeight="12.75"/>
  <cols>
    <col min="1" max="1" width="13.421875" style="0" customWidth="1"/>
    <col min="2" max="2" width="57.00390625" style="0" customWidth="1"/>
    <col min="3" max="4" width="17.7109375" style="0" customWidth="1"/>
    <col min="5" max="5" width="14.7109375" style="0" customWidth="1"/>
    <col min="6" max="6" width="18.7109375" style="0" customWidth="1"/>
    <col min="7" max="7" width="15.00390625" style="0" bestFit="1" customWidth="1"/>
  </cols>
  <sheetData>
    <row r="1" spans="1:6" ht="18">
      <c r="A1" s="195" t="s">
        <v>107</v>
      </c>
      <c r="B1" s="196"/>
      <c r="C1" s="196"/>
      <c r="D1" s="196"/>
      <c r="E1" s="196"/>
      <c r="F1" s="196"/>
    </row>
    <row r="2" spans="1:6" ht="18">
      <c r="A2" s="197" t="s">
        <v>108</v>
      </c>
      <c r="B2" s="198"/>
      <c r="C2" s="198"/>
      <c r="D2" s="198"/>
      <c r="E2" s="198"/>
      <c r="F2" s="198"/>
    </row>
    <row r="3" spans="1:2" ht="12.75">
      <c r="A3" s="90"/>
      <c r="B3" s="90"/>
    </row>
    <row r="4" spans="1:2" ht="12.75">
      <c r="A4" s="94" t="s">
        <v>109</v>
      </c>
      <c r="B4" s="95" t="s">
        <v>110</v>
      </c>
    </row>
    <row r="5" spans="1:2" ht="12.75">
      <c r="A5" s="90" t="s">
        <v>111</v>
      </c>
      <c r="B5" s="90" t="s">
        <v>112</v>
      </c>
    </row>
    <row r="6" spans="1:2" ht="12.75">
      <c r="A6" s="90"/>
      <c r="B6" s="90"/>
    </row>
    <row r="7" spans="1:2" ht="12.75">
      <c r="A7" s="90"/>
      <c r="B7" s="90"/>
    </row>
    <row r="8" spans="1:2" ht="12.75">
      <c r="A8" s="90"/>
      <c r="B8" s="90"/>
    </row>
    <row r="9" spans="1:6" s="200" customFormat="1" ht="12.75">
      <c r="A9" s="199" t="s">
        <v>113</v>
      </c>
      <c r="B9" s="199"/>
      <c r="C9" s="199"/>
      <c r="D9" s="199"/>
      <c r="E9" s="199"/>
      <c r="F9" s="199"/>
    </row>
    <row r="10" spans="1:6" s="200" customFormat="1" ht="12.75">
      <c r="A10" s="199"/>
      <c r="B10" s="199"/>
      <c r="C10" s="199"/>
      <c r="D10" s="199"/>
      <c r="E10" s="199"/>
      <c r="F10" s="199"/>
    </row>
    <row r="11" spans="1:3" s="200" customFormat="1" ht="12.75">
      <c r="A11" s="199" t="s">
        <v>114</v>
      </c>
      <c r="B11" s="199"/>
      <c r="C11" s="199"/>
    </row>
    <row r="12" spans="1:3" s="200" customFormat="1" ht="12.75">
      <c r="A12" s="199"/>
      <c r="B12" s="199"/>
      <c r="C12" s="199"/>
    </row>
    <row r="13" spans="3:4" ht="12.75">
      <c r="C13" s="96" t="s">
        <v>115</v>
      </c>
      <c r="D13" s="97">
        <v>950828019</v>
      </c>
    </row>
    <row r="14" spans="1:6" ht="15.75" customHeight="1">
      <c r="A14" s="98" t="s">
        <v>116</v>
      </c>
      <c r="B14" s="99" t="s">
        <v>117</v>
      </c>
      <c r="C14" s="100" t="s">
        <v>118</v>
      </c>
      <c r="D14" s="100" t="s">
        <v>119</v>
      </c>
      <c r="E14" s="99" t="s">
        <v>120</v>
      </c>
      <c r="F14" s="99" t="s">
        <v>121</v>
      </c>
    </row>
    <row r="15" spans="1:6" ht="15.75" customHeight="1">
      <c r="A15" s="101">
        <v>40939</v>
      </c>
      <c r="B15" s="102" t="s">
        <v>122</v>
      </c>
      <c r="C15" s="103"/>
      <c r="D15" s="103">
        <v>18696145</v>
      </c>
      <c r="E15" s="102"/>
      <c r="F15" s="102"/>
    </row>
    <row r="16" spans="1:6" ht="15.75" customHeight="1">
      <c r="A16" s="101">
        <v>40948</v>
      </c>
      <c r="B16" s="102" t="s">
        <v>123</v>
      </c>
      <c r="C16" s="103">
        <v>10000000</v>
      </c>
      <c r="D16" s="103"/>
      <c r="E16" s="102"/>
      <c r="F16" s="102"/>
    </row>
    <row r="17" spans="1:6" ht="15.75" customHeight="1">
      <c r="A17" s="101">
        <v>40968</v>
      </c>
      <c r="B17" s="102" t="s">
        <v>124</v>
      </c>
      <c r="C17" s="103"/>
      <c r="D17" s="103">
        <v>16831190</v>
      </c>
      <c r="E17" s="102"/>
      <c r="F17" s="102"/>
    </row>
    <row r="18" spans="1:6" ht="15.75" customHeight="1">
      <c r="A18" s="101">
        <v>40980</v>
      </c>
      <c r="B18" s="102" t="s">
        <v>125</v>
      </c>
      <c r="C18" s="103">
        <v>16140000</v>
      </c>
      <c r="D18" s="103"/>
      <c r="E18" s="102" t="s">
        <v>126</v>
      </c>
      <c r="F18" s="102" t="s">
        <v>127</v>
      </c>
    </row>
    <row r="19" spans="1:6" ht="15.75" customHeight="1">
      <c r="A19" s="101">
        <v>40985</v>
      </c>
      <c r="B19" s="102" t="s">
        <v>128</v>
      </c>
      <c r="C19" s="103">
        <v>12800000</v>
      </c>
      <c r="D19" s="103"/>
      <c r="E19" s="102"/>
      <c r="F19" s="102"/>
    </row>
    <row r="20" spans="1:6" ht="15.75" customHeight="1">
      <c r="A20" s="101">
        <v>40988</v>
      </c>
      <c r="B20" s="102" t="s">
        <v>129</v>
      </c>
      <c r="C20" s="103">
        <v>1500000</v>
      </c>
      <c r="D20" s="103"/>
      <c r="E20" s="102" t="s">
        <v>126</v>
      </c>
      <c r="F20" s="102" t="s">
        <v>130</v>
      </c>
    </row>
    <row r="21" spans="1:6" ht="15.75" customHeight="1">
      <c r="A21" s="101">
        <v>40999</v>
      </c>
      <c r="B21" s="102" t="s">
        <v>131</v>
      </c>
      <c r="C21" s="103"/>
      <c r="D21" s="103">
        <v>50633032</v>
      </c>
      <c r="E21" s="102"/>
      <c r="F21" s="102"/>
    </row>
    <row r="22" spans="1:7" ht="15.75" customHeight="1">
      <c r="A22" s="101">
        <v>40999</v>
      </c>
      <c r="B22" s="102" t="s">
        <v>132</v>
      </c>
      <c r="C22" s="103">
        <v>1300000</v>
      </c>
      <c r="D22" s="103"/>
      <c r="E22" s="102"/>
      <c r="F22" s="102" t="s">
        <v>133</v>
      </c>
      <c r="G22" s="24"/>
    </row>
    <row r="23" spans="1:7" ht="15.75" customHeight="1">
      <c r="A23" s="101">
        <v>40999</v>
      </c>
      <c r="B23" s="102" t="s">
        <v>132</v>
      </c>
      <c r="C23" s="103">
        <v>3721410</v>
      </c>
      <c r="D23" s="103"/>
      <c r="E23" s="102"/>
      <c r="F23" s="102" t="s">
        <v>134</v>
      </c>
      <c r="G23" s="39"/>
    </row>
    <row r="24" spans="1:6" ht="15.75" customHeight="1">
      <c r="A24" s="101">
        <v>40999</v>
      </c>
      <c r="B24" s="102" t="s">
        <v>135</v>
      </c>
      <c r="C24" s="103"/>
      <c r="D24" s="103">
        <v>21410</v>
      </c>
      <c r="E24" s="102"/>
      <c r="F24" s="102"/>
    </row>
    <row r="25" spans="1:6" ht="15.75" customHeight="1">
      <c r="A25" s="101">
        <v>40999</v>
      </c>
      <c r="B25" s="102" t="s">
        <v>136</v>
      </c>
      <c r="C25" s="103"/>
      <c r="D25" s="103">
        <v>17572434</v>
      </c>
      <c r="E25" s="102"/>
      <c r="F25" s="102"/>
    </row>
    <row r="26" spans="1:6" ht="15.75" customHeight="1">
      <c r="A26" s="101">
        <v>40999</v>
      </c>
      <c r="B26" s="102" t="s">
        <v>137</v>
      </c>
      <c r="C26" s="103">
        <v>8600000</v>
      </c>
      <c r="D26" s="103"/>
      <c r="E26" s="102"/>
      <c r="F26" s="102"/>
    </row>
    <row r="27" spans="1:6" ht="15.75" customHeight="1">
      <c r="A27" s="101">
        <v>41027</v>
      </c>
      <c r="B27" s="102" t="s">
        <v>138</v>
      </c>
      <c r="C27" s="103">
        <v>1500000</v>
      </c>
      <c r="D27" s="103"/>
      <c r="E27" s="102" t="s">
        <v>126</v>
      </c>
      <c r="F27" s="102"/>
    </row>
    <row r="28" spans="1:6" ht="15.75" customHeight="1">
      <c r="A28" s="101">
        <v>41029</v>
      </c>
      <c r="B28" s="102" t="s">
        <v>139</v>
      </c>
      <c r="C28" s="103"/>
      <c r="D28" s="103">
        <v>15367617</v>
      </c>
      <c r="E28" s="102"/>
      <c r="F28" s="102"/>
    </row>
    <row r="29" spans="1:6" ht="15.75" customHeight="1">
      <c r="A29" s="101">
        <v>41029</v>
      </c>
      <c r="B29" s="102" t="s">
        <v>140</v>
      </c>
      <c r="C29" s="103"/>
      <c r="D29" s="103">
        <v>18233549</v>
      </c>
      <c r="E29" s="102"/>
      <c r="F29" s="102"/>
    </row>
    <row r="30" spans="1:6" ht="15.75" customHeight="1">
      <c r="A30" s="101">
        <v>41029</v>
      </c>
      <c r="B30" s="102" t="s">
        <v>141</v>
      </c>
      <c r="C30" s="103">
        <v>10200000</v>
      </c>
      <c r="D30" s="103"/>
      <c r="E30" s="102"/>
      <c r="F30" s="102"/>
    </row>
    <row r="31" spans="1:6" ht="15.75" customHeight="1">
      <c r="A31" s="101">
        <v>41043</v>
      </c>
      <c r="B31" s="102" t="s">
        <v>142</v>
      </c>
      <c r="C31" s="103">
        <v>500000</v>
      </c>
      <c r="D31" s="103"/>
      <c r="E31" s="102" t="s">
        <v>126</v>
      </c>
      <c r="F31" s="102" t="s">
        <v>130</v>
      </c>
    </row>
    <row r="32" spans="1:6" ht="15.75" customHeight="1">
      <c r="A32" s="101">
        <v>41060</v>
      </c>
      <c r="B32" s="102" t="s">
        <v>143</v>
      </c>
      <c r="C32" s="103"/>
      <c r="D32" s="103">
        <v>14259575</v>
      </c>
      <c r="E32" s="102"/>
      <c r="F32" s="102"/>
    </row>
    <row r="33" spans="1:6" ht="15.75" customHeight="1">
      <c r="A33" s="101">
        <v>41060</v>
      </c>
      <c r="B33" s="102" t="s">
        <v>144</v>
      </c>
      <c r="C33" s="103">
        <v>11400000</v>
      </c>
      <c r="D33" s="103"/>
      <c r="E33" s="102"/>
      <c r="F33" s="102"/>
    </row>
    <row r="34" spans="1:6" ht="15.75" customHeight="1">
      <c r="A34" s="101">
        <v>41060</v>
      </c>
      <c r="B34" s="102" t="s">
        <v>145</v>
      </c>
      <c r="C34" s="103"/>
      <c r="D34" s="103">
        <v>19051515</v>
      </c>
      <c r="E34" s="102"/>
      <c r="F34" s="102"/>
    </row>
    <row r="35" spans="1:6" ht="15.75" customHeight="1">
      <c r="A35" s="101">
        <v>41072</v>
      </c>
      <c r="B35" s="102" t="s">
        <v>146</v>
      </c>
      <c r="C35" s="103">
        <v>28023030</v>
      </c>
      <c r="D35" s="103"/>
      <c r="E35" s="102"/>
      <c r="F35" s="102"/>
    </row>
    <row r="36" spans="1:6" ht="15.75" customHeight="1">
      <c r="A36" s="101">
        <v>41090</v>
      </c>
      <c r="B36" s="102" t="s">
        <v>147</v>
      </c>
      <c r="C36" s="103"/>
      <c r="D36" s="103">
        <v>12475514</v>
      </c>
      <c r="E36" s="102"/>
      <c r="F36" s="102"/>
    </row>
    <row r="37" spans="1:6" ht="15.75" customHeight="1">
      <c r="A37" s="101">
        <v>41090</v>
      </c>
      <c r="B37" s="102" t="s">
        <v>148</v>
      </c>
      <c r="C37" s="103"/>
      <c r="D37" s="103">
        <v>18616112</v>
      </c>
      <c r="E37" s="102"/>
      <c r="F37" s="102"/>
    </row>
    <row r="38" spans="1:6" ht="15.75" customHeight="1">
      <c r="A38" s="101">
        <v>41095</v>
      </c>
      <c r="B38" s="102" t="s">
        <v>149</v>
      </c>
      <c r="C38" s="103">
        <v>50000000</v>
      </c>
      <c r="D38" s="103"/>
      <c r="E38" s="102" t="s">
        <v>150</v>
      </c>
      <c r="F38" s="102"/>
    </row>
    <row r="39" spans="1:6" ht="15.75" customHeight="1">
      <c r="A39" s="101">
        <v>41101</v>
      </c>
      <c r="B39" s="102" t="s">
        <v>151</v>
      </c>
      <c r="C39" s="103">
        <v>71000000</v>
      </c>
      <c r="D39" s="103"/>
      <c r="E39" s="102"/>
      <c r="F39" s="102"/>
    </row>
    <row r="40" spans="1:6" ht="15.75" customHeight="1">
      <c r="A40" s="101">
        <v>41113</v>
      </c>
      <c r="B40" s="102" t="s">
        <v>152</v>
      </c>
      <c r="C40" s="103">
        <v>23700000</v>
      </c>
      <c r="D40" s="103"/>
      <c r="E40" s="102" t="s">
        <v>126</v>
      </c>
      <c r="F40" s="102" t="s">
        <v>130</v>
      </c>
    </row>
    <row r="41" spans="1:6" ht="15.75" customHeight="1">
      <c r="A41" s="101">
        <v>41121</v>
      </c>
      <c r="B41" s="102" t="s">
        <v>153</v>
      </c>
      <c r="C41" s="103"/>
      <c r="D41" s="103">
        <v>13848617</v>
      </c>
      <c r="E41" s="102"/>
      <c r="F41" s="102"/>
    </row>
    <row r="42" spans="1:6" ht="15.75" customHeight="1">
      <c r="A42" s="101">
        <v>41152</v>
      </c>
      <c r="B42" s="102" t="s">
        <v>154</v>
      </c>
      <c r="C42" s="103"/>
      <c r="D42" s="103">
        <v>19261836</v>
      </c>
      <c r="E42" s="102"/>
      <c r="F42" s="102"/>
    </row>
    <row r="43" spans="1:6" ht="15.75" customHeight="1">
      <c r="A43" s="101">
        <v>41152</v>
      </c>
      <c r="B43" s="102" t="s">
        <v>155</v>
      </c>
      <c r="C43" s="103"/>
      <c r="D43" s="103">
        <v>19699316</v>
      </c>
      <c r="E43" s="102"/>
      <c r="F43" s="102"/>
    </row>
    <row r="44" spans="1:6" ht="15.75" customHeight="1">
      <c r="A44" s="101">
        <v>41152</v>
      </c>
      <c r="B44" s="102" t="s">
        <v>156</v>
      </c>
      <c r="C44" s="103">
        <v>36000000</v>
      </c>
      <c r="D44" s="103"/>
      <c r="E44" s="102"/>
      <c r="F44" s="102"/>
    </row>
    <row r="45" spans="1:6" ht="15.75" customHeight="1">
      <c r="A45" s="101">
        <v>41152</v>
      </c>
      <c r="B45" s="102" t="s">
        <v>157</v>
      </c>
      <c r="C45" s="103"/>
      <c r="D45" s="103">
        <v>12983332</v>
      </c>
      <c r="E45" s="102"/>
      <c r="F45" s="102"/>
    </row>
    <row r="46" spans="1:6" ht="15.75" customHeight="1">
      <c r="A46" s="101">
        <v>41152</v>
      </c>
      <c r="B46" s="102" t="s">
        <v>158</v>
      </c>
      <c r="C46" s="103">
        <v>174000000</v>
      </c>
      <c r="D46" s="103"/>
      <c r="E46" s="102"/>
      <c r="F46" s="102"/>
    </row>
    <row r="47" spans="1:6" ht="15.75" customHeight="1">
      <c r="A47" s="101">
        <v>41152</v>
      </c>
      <c r="B47" s="102" t="s">
        <v>159</v>
      </c>
      <c r="C47" s="103">
        <v>5400000</v>
      </c>
      <c r="D47" s="103"/>
      <c r="E47" s="102"/>
      <c r="F47" s="102"/>
    </row>
    <row r="48" spans="1:6" ht="15.75" customHeight="1">
      <c r="A48" s="101">
        <v>41173</v>
      </c>
      <c r="B48" s="102" t="s">
        <v>160</v>
      </c>
      <c r="C48" s="103">
        <v>1000000</v>
      </c>
      <c r="D48" s="103"/>
      <c r="E48" s="102" t="s">
        <v>126</v>
      </c>
      <c r="F48" s="102" t="s">
        <v>130</v>
      </c>
    </row>
    <row r="49" spans="1:6" ht="15.75" customHeight="1">
      <c r="A49" s="101">
        <v>41173</v>
      </c>
      <c r="B49" s="102" t="s">
        <v>161</v>
      </c>
      <c r="C49" s="103">
        <v>3900000</v>
      </c>
      <c r="D49" s="103"/>
      <c r="E49" s="102" t="s">
        <v>126</v>
      </c>
      <c r="F49" s="102" t="s">
        <v>130</v>
      </c>
    </row>
    <row r="50" spans="1:6" ht="15.75" customHeight="1">
      <c r="A50" s="101">
        <v>41182</v>
      </c>
      <c r="B50" s="102" t="s">
        <v>162</v>
      </c>
      <c r="C50" s="103"/>
      <c r="D50" s="103">
        <v>13077997</v>
      </c>
      <c r="E50" s="102"/>
      <c r="F50" s="102"/>
    </row>
    <row r="51" spans="1:6" ht="15.75" customHeight="1">
      <c r="A51" s="101">
        <v>41201</v>
      </c>
      <c r="B51" s="102" t="s">
        <v>163</v>
      </c>
      <c r="C51" s="103">
        <v>500000</v>
      </c>
      <c r="D51" s="103"/>
      <c r="E51" s="102" t="s">
        <v>126</v>
      </c>
      <c r="F51" s="102" t="s">
        <v>164</v>
      </c>
    </row>
    <row r="52" spans="1:6" ht="15.75" customHeight="1">
      <c r="A52" s="101">
        <v>41211</v>
      </c>
      <c r="B52" s="102" t="s">
        <v>165</v>
      </c>
      <c r="C52" s="103">
        <v>10000000</v>
      </c>
      <c r="D52" s="103"/>
      <c r="E52" s="102"/>
      <c r="F52" s="102"/>
    </row>
    <row r="53" spans="1:6" ht="15.75" customHeight="1">
      <c r="A53" s="101">
        <v>41213</v>
      </c>
      <c r="B53" s="102" t="s">
        <v>166</v>
      </c>
      <c r="C53" s="103"/>
      <c r="D53" s="103">
        <v>11954388</v>
      </c>
      <c r="E53" s="102"/>
      <c r="F53" s="102"/>
    </row>
    <row r="54" spans="1:6" ht="15.75" customHeight="1">
      <c r="A54" s="101">
        <v>41213</v>
      </c>
      <c r="B54" s="102" t="s">
        <v>167</v>
      </c>
      <c r="C54" s="103"/>
      <c r="D54" s="103">
        <v>18572583</v>
      </c>
      <c r="E54" s="102"/>
      <c r="F54" s="102"/>
    </row>
    <row r="55" spans="1:6" ht="15.75" customHeight="1">
      <c r="A55" s="101">
        <v>41213</v>
      </c>
      <c r="B55" s="102" t="s">
        <v>168</v>
      </c>
      <c r="C55" s="103"/>
      <c r="D55" s="103">
        <v>19018269</v>
      </c>
      <c r="E55" s="102"/>
      <c r="F55" s="102"/>
    </row>
    <row r="56" spans="1:6" ht="15.75" customHeight="1">
      <c r="A56" s="101">
        <v>41213</v>
      </c>
      <c r="B56" s="102" t="s">
        <v>169</v>
      </c>
      <c r="C56" s="103">
        <v>13100000</v>
      </c>
      <c r="D56" s="103"/>
      <c r="E56" s="102"/>
      <c r="F56" s="102"/>
    </row>
    <row r="57" spans="1:6" ht="15.75" customHeight="1">
      <c r="A57" s="101">
        <v>41213</v>
      </c>
      <c r="B57" s="102" t="s">
        <v>170</v>
      </c>
      <c r="C57" s="103">
        <v>21300000</v>
      </c>
      <c r="D57" s="103"/>
      <c r="E57" s="102"/>
      <c r="F57" s="102"/>
    </row>
    <row r="58" spans="1:6" ht="15.75" customHeight="1">
      <c r="A58" s="101">
        <v>41227</v>
      </c>
      <c r="B58" s="102" t="s">
        <v>171</v>
      </c>
      <c r="C58" s="103">
        <v>1000000</v>
      </c>
      <c r="D58" s="103"/>
      <c r="E58" s="102" t="s">
        <v>126</v>
      </c>
      <c r="F58" s="102" t="s">
        <v>164</v>
      </c>
    </row>
    <row r="59" spans="1:7" ht="15.75" customHeight="1">
      <c r="A59" s="101">
        <v>41243</v>
      </c>
      <c r="B59" s="102" t="s">
        <v>172</v>
      </c>
      <c r="C59" s="103"/>
      <c r="D59" s="103">
        <v>11852099</v>
      </c>
      <c r="E59" s="102"/>
      <c r="F59" s="102"/>
      <c r="G59">
        <f>D59/2</f>
        <v>5926049.5</v>
      </c>
    </row>
    <row r="60" spans="1:7" ht="15.75" customHeight="1">
      <c r="A60" s="101">
        <v>41243</v>
      </c>
      <c r="B60" s="102" t="s">
        <v>173</v>
      </c>
      <c r="C60" s="103"/>
      <c r="D60" s="103">
        <v>18823670</v>
      </c>
      <c r="E60" s="102"/>
      <c r="F60" s="102"/>
      <c r="G60" s="24">
        <f>G59*100</f>
        <v>592604950</v>
      </c>
    </row>
    <row r="61" spans="1:7" ht="15.75" customHeight="1">
      <c r="A61" s="101">
        <v>41243</v>
      </c>
      <c r="B61" s="102" t="s">
        <v>174</v>
      </c>
      <c r="C61" s="103">
        <v>6600000</v>
      </c>
      <c r="D61" s="103"/>
      <c r="E61" s="102"/>
      <c r="F61" s="102"/>
      <c r="G61" s="39">
        <f>G60/38</f>
        <v>15594867.105263159</v>
      </c>
    </row>
    <row r="62" spans="1:6" ht="15.75" customHeight="1">
      <c r="A62" s="101">
        <v>41243</v>
      </c>
      <c r="B62" s="102" t="s">
        <v>175</v>
      </c>
      <c r="C62" s="103">
        <v>32000000</v>
      </c>
      <c r="D62" s="103"/>
      <c r="E62" s="102"/>
      <c r="F62" s="102"/>
    </row>
    <row r="63" spans="1:6" ht="15.75" customHeight="1">
      <c r="A63" s="101">
        <v>41243</v>
      </c>
      <c r="B63" s="102" t="s">
        <v>176</v>
      </c>
      <c r="C63" s="103">
        <v>42000000</v>
      </c>
      <c r="D63" s="103"/>
      <c r="E63" s="102"/>
      <c r="F63" s="102"/>
    </row>
    <row r="64" spans="1:6" ht="15.75" customHeight="1">
      <c r="A64" s="101">
        <v>41243</v>
      </c>
      <c r="B64" s="102" t="s">
        <v>177</v>
      </c>
      <c r="C64" s="103">
        <v>4000000</v>
      </c>
      <c r="D64" s="103"/>
      <c r="E64" s="102"/>
      <c r="F64" s="102"/>
    </row>
    <row r="65" spans="1:7" ht="15.75" customHeight="1">
      <c r="A65" s="101">
        <v>41274</v>
      </c>
      <c r="B65" s="102" t="s">
        <v>178</v>
      </c>
      <c r="C65" s="103"/>
      <c r="D65" s="103">
        <v>12332435</v>
      </c>
      <c r="E65" s="102"/>
      <c r="F65" s="102"/>
      <c r="G65">
        <f>D65/2</f>
        <v>6166217.5</v>
      </c>
    </row>
    <row r="66" spans="1:7" ht="15.75" customHeight="1">
      <c r="A66" s="101">
        <v>41274</v>
      </c>
      <c r="B66" s="102" t="s">
        <v>179</v>
      </c>
      <c r="C66" s="103"/>
      <c r="D66" s="103">
        <v>7058620</v>
      </c>
      <c r="E66" s="102"/>
      <c r="F66" s="102"/>
      <c r="G66" s="24">
        <f>G65*100</f>
        <v>616621750</v>
      </c>
    </row>
    <row r="67" spans="1:7" ht="15.75" customHeight="1">
      <c r="A67" s="101">
        <v>41274</v>
      </c>
      <c r="B67" s="102" t="s">
        <v>180</v>
      </c>
      <c r="C67" s="103">
        <v>107380966</v>
      </c>
      <c r="D67" s="103"/>
      <c r="E67" s="102"/>
      <c r="F67" s="102"/>
      <c r="G67" s="39">
        <f>G66/38</f>
        <v>16226888.157894736</v>
      </c>
    </row>
    <row r="68" spans="1:6" ht="15.75" customHeight="1">
      <c r="A68" s="104">
        <v>41274</v>
      </c>
      <c r="B68" s="105" t="s">
        <v>181</v>
      </c>
      <c r="C68" s="106"/>
      <c r="D68" s="106">
        <v>20308041</v>
      </c>
      <c r="E68" s="105"/>
      <c r="F68" s="105"/>
    </row>
    <row r="69" spans="1:6" ht="12.75">
      <c r="A69" s="107"/>
      <c r="B69" s="108"/>
      <c r="C69" s="109"/>
      <c r="D69" s="109"/>
      <c r="E69" s="108"/>
      <c r="F69" s="108"/>
    </row>
    <row r="70" spans="3:4" ht="12.75">
      <c r="C70" s="110">
        <f>SUM(C15:C69)</f>
        <v>708565406</v>
      </c>
      <c r="D70" s="110">
        <f>SUM(D15:D69)</f>
        <v>400549296</v>
      </c>
    </row>
    <row r="71" spans="5:6" ht="12.75">
      <c r="E71" s="111"/>
      <c r="F71" s="112"/>
    </row>
    <row r="72" spans="1:6" ht="12.75">
      <c r="A72" s="90"/>
      <c r="B72" s="112"/>
      <c r="C72" s="97" t="s">
        <v>182</v>
      </c>
      <c r="D72" s="113">
        <f>+D13+D70-C70</f>
        <v>642811909</v>
      </c>
      <c r="E72" s="111"/>
      <c r="F72" s="112"/>
    </row>
    <row r="73" spans="1:3" ht="12.75">
      <c r="A73" s="90"/>
      <c r="B73" s="112"/>
      <c r="C73" s="112"/>
    </row>
    <row r="74" spans="1:3" ht="12.75">
      <c r="A74" s="90"/>
      <c r="B74" s="112"/>
      <c r="C74" s="112"/>
    </row>
    <row r="75" spans="1:3" ht="12.75">
      <c r="A75" s="90"/>
      <c r="B75" s="112"/>
      <c r="C75" s="112"/>
    </row>
    <row r="76" spans="1:3" ht="12.75">
      <c r="A76" s="90"/>
      <c r="B76" s="112"/>
      <c r="C76" s="112"/>
    </row>
    <row r="77" spans="1:3" ht="12.75">
      <c r="A77" s="90"/>
      <c r="B77" s="112"/>
      <c r="C77" s="112"/>
    </row>
    <row r="78" spans="1:3" ht="12.75">
      <c r="A78" s="90"/>
      <c r="B78" s="112"/>
      <c r="C78" s="112"/>
    </row>
    <row r="79" spans="1:3" ht="12.75">
      <c r="A79" s="90"/>
      <c r="B79" s="112"/>
      <c r="C79" s="112"/>
    </row>
    <row r="80" spans="1:3" ht="12.75">
      <c r="A80" s="90"/>
      <c r="B80" s="112"/>
      <c r="C80" s="112"/>
    </row>
    <row r="81" spans="1:3" ht="12.75">
      <c r="A81" s="90"/>
      <c r="B81" s="112"/>
      <c r="C81" s="112"/>
    </row>
    <row r="82" spans="1:3" ht="12.75">
      <c r="A82" s="90"/>
      <c r="B82" s="112"/>
      <c r="C82" s="112"/>
    </row>
  </sheetData>
  <sheetProtection/>
  <autoFilter ref="A14:G68"/>
  <mergeCells count="4">
    <mergeCell ref="A1:F1"/>
    <mergeCell ref="A2:F2"/>
    <mergeCell ref="A9:IV10"/>
    <mergeCell ref="A11:IV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71">
      <selection activeCell="C18" sqref="C18"/>
    </sheetView>
  </sheetViews>
  <sheetFormatPr defaultColWidth="9.140625" defaultRowHeight="12.75"/>
  <cols>
    <col min="1" max="1" width="15.8515625" style="0" bestFit="1" customWidth="1"/>
    <col min="2" max="2" width="55.28125" style="0" bestFit="1" customWidth="1"/>
    <col min="3" max="3" width="11.28125" style="0" bestFit="1" customWidth="1"/>
    <col min="4" max="4" width="12.421875" style="0" bestFit="1" customWidth="1"/>
    <col min="5" max="5" width="16.7109375" style="0" bestFit="1" customWidth="1"/>
    <col min="6" max="6" width="19.421875" style="0" bestFit="1" customWidth="1"/>
    <col min="7" max="7" width="11.00390625" style="0" bestFit="1" customWidth="1"/>
    <col min="8" max="8" width="9.8515625" style="0" bestFit="1" customWidth="1"/>
    <col min="9" max="9" width="24.00390625" style="0" bestFit="1" customWidth="1"/>
    <col min="10" max="10" width="39.7109375" style="0" bestFit="1" customWidth="1"/>
    <col min="11" max="11" width="14.28125" style="0" bestFit="1" customWidth="1"/>
    <col min="12" max="12" width="9.8515625" style="0" bestFit="1" customWidth="1"/>
    <col min="13" max="13" width="10.00390625" style="0" bestFit="1" customWidth="1"/>
    <col min="14" max="14" width="16.8515625" style="0" bestFit="1" customWidth="1"/>
    <col min="15" max="15" width="16.57421875" style="0" bestFit="1" customWidth="1"/>
    <col min="16" max="16" width="37.7109375" style="0" bestFit="1" customWidth="1"/>
    <col min="17" max="17" width="19.8515625" style="0" bestFit="1" customWidth="1"/>
    <col min="18" max="18" width="9.421875" style="0" bestFit="1" customWidth="1"/>
    <col min="19" max="19" width="8.00390625" style="0" bestFit="1" customWidth="1"/>
    <col min="20" max="20" width="10.421875" style="0" bestFit="1" customWidth="1"/>
    <col min="21" max="21" width="9.00390625" style="0" bestFit="1" customWidth="1"/>
    <col min="22" max="22" width="6.7109375" style="0" bestFit="1" customWidth="1"/>
    <col min="23" max="23" width="7.421875" style="0" bestFit="1" customWidth="1"/>
    <col min="24" max="24" width="19.00390625" style="0" bestFit="1" customWidth="1"/>
    <col min="25" max="25" width="17.00390625" style="0" bestFit="1" customWidth="1"/>
    <col min="26" max="26" width="16.140625" style="0" bestFit="1" customWidth="1"/>
    <col min="27" max="27" width="19.8515625" style="0" bestFit="1" customWidth="1"/>
    <col min="28" max="28" width="11.57421875" style="0" bestFit="1" customWidth="1"/>
    <col min="29" max="29" width="18.8515625" style="0" bestFit="1" customWidth="1"/>
    <col min="30" max="30" width="0" style="0" hidden="1" customWidth="1"/>
  </cols>
  <sheetData>
    <row r="1" spans="1:29" ht="18">
      <c r="A1" s="195" t="s">
        <v>107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29" ht="18">
      <c r="A2" s="197" t="s">
        <v>108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" ht="12.75">
      <c r="A3" s="90"/>
      <c r="B3" s="90"/>
    </row>
    <row r="4" spans="1:2" ht="12.75">
      <c r="A4" s="90" t="s">
        <v>109</v>
      </c>
      <c r="B4" s="114" t="s">
        <v>110</v>
      </c>
    </row>
    <row r="5" spans="1:2" ht="12.75">
      <c r="A5" s="90" t="s">
        <v>111</v>
      </c>
      <c r="B5" s="90" t="s">
        <v>112</v>
      </c>
    </row>
    <row r="6" spans="1:2" ht="12.75">
      <c r="A6" s="90"/>
      <c r="B6" s="90"/>
    </row>
    <row r="7" spans="1:2" ht="12.75">
      <c r="A7" s="90"/>
      <c r="B7" s="90"/>
    </row>
    <row r="8" spans="1:2" ht="12.75">
      <c r="A8" s="90"/>
      <c r="B8" s="90"/>
    </row>
    <row r="9" spans="1:6" s="200" customFormat="1" ht="12.75">
      <c r="A9" s="199" t="s">
        <v>183</v>
      </c>
      <c r="B9" s="199"/>
      <c r="C9" s="199"/>
      <c r="D9" s="199"/>
      <c r="E9" s="199"/>
      <c r="F9" s="199"/>
    </row>
    <row r="10" spans="1:6" s="200" customFormat="1" ht="12.75">
      <c r="A10" s="199"/>
      <c r="B10" s="199"/>
      <c r="C10" s="199"/>
      <c r="D10" s="199"/>
      <c r="E10" s="199"/>
      <c r="F10" s="199"/>
    </row>
    <row r="11" spans="1:3" s="200" customFormat="1" ht="12.75">
      <c r="A11" s="199" t="s">
        <v>114</v>
      </c>
      <c r="B11" s="199"/>
      <c r="C11" s="199"/>
    </row>
    <row r="12" spans="1:3" s="200" customFormat="1" ht="12.75">
      <c r="A12" s="199"/>
      <c r="B12" s="199"/>
      <c r="C12" s="199"/>
    </row>
    <row r="13" spans="5:7" ht="12.75">
      <c r="E13" s="111" t="s">
        <v>184</v>
      </c>
      <c r="F13" s="112" t="s">
        <v>185</v>
      </c>
      <c r="G13" s="111" t="s">
        <v>12</v>
      </c>
    </row>
    <row r="14" spans="1:33" ht="12.75">
      <c r="A14" s="115" t="s">
        <v>116</v>
      </c>
      <c r="B14" s="116" t="s">
        <v>117</v>
      </c>
      <c r="C14" s="117" t="s">
        <v>118</v>
      </c>
      <c r="D14" s="117" t="s">
        <v>119</v>
      </c>
      <c r="E14" s="116" t="s">
        <v>120</v>
      </c>
      <c r="F14" s="116" t="s">
        <v>121</v>
      </c>
      <c r="G14" s="116" t="s">
        <v>186</v>
      </c>
      <c r="H14" s="116" t="s">
        <v>187</v>
      </c>
      <c r="I14" s="116" t="s">
        <v>188</v>
      </c>
      <c r="J14" s="118" t="s">
        <v>189</v>
      </c>
      <c r="K14" s="118" t="s">
        <v>190</v>
      </c>
      <c r="L14" s="118" t="s">
        <v>191</v>
      </c>
      <c r="M14" s="116" t="s">
        <v>192</v>
      </c>
      <c r="N14" s="116" t="s">
        <v>193</v>
      </c>
      <c r="O14" s="116" t="s">
        <v>194</v>
      </c>
      <c r="P14" s="116" t="s">
        <v>195</v>
      </c>
      <c r="Q14" s="116" t="s">
        <v>196</v>
      </c>
      <c r="R14" s="119" t="s">
        <v>197</v>
      </c>
      <c r="S14" s="116" t="s">
        <v>198</v>
      </c>
      <c r="T14" s="116" t="s">
        <v>199</v>
      </c>
      <c r="U14" s="116" t="s">
        <v>200</v>
      </c>
      <c r="V14" s="116" t="s">
        <v>201</v>
      </c>
      <c r="W14" s="116" t="s">
        <v>202</v>
      </c>
      <c r="X14" s="116" t="s">
        <v>203</v>
      </c>
      <c r="Y14" s="117" t="s">
        <v>204</v>
      </c>
      <c r="Z14" s="120" t="s">
        <v>205</v>
      </c>
      <c r="AA14" s="116" t="s">
        <v>206</v>
      </c>
      <c r="AB14" s="115" t="s">
        <v>207</v>
      </c>
      <c r="AC14" s="116" t="s">
        <v>208</v>
      </c>
      <c r="AF14" t="s">
        <v>380</v>
      </c>
      <c r="AG14" t="s">
        <v>381</v>
      </c>
    </row>
    <row r="15" spans="1:32" ht="12.75">
      <c r="A15" s="107">
        <v>40574</v>
      </c>
      <c r="B15" s="108" t="s">
        <v>209</v>
      </c>
      <c r="C15" s="109"/>
      <c r="D15" s="109">
        <v>9712464</v>
      </c>
      <c r="E15" s="108"/>
      <c r="F15" s="108"/>
      <c r="G15" s="108" t="s">
        <v>210</v>
      </c>
      <c r="H15" s="108"/>
      <c r="I15" s="108" t="s">
        <v>211</v>
      </c>
      <c r="J15" s="121" t="s">
        <v>212</v>
      </c>
      <c r="K15" s="121" t="s">
        <v>212</v>
      </c>
      <c r="L15" s="121" t="s">
        <v>212</v>
      </c>
      <c r="M15" s="108"/>
      <c r="N15" s="108"/>
      <c r="O15" s="108" t="s">
        <v>213</v>
      </c>
      <c r="P15" s="108" t="s">
        <v>214</v>
      </c>
      <c r="Q15" s="108" t="s">
        <v>215</v>
      </c>
      <c r="R15" s="122">
        <v>0</v>
      </c>
      <c r="S15" s="108"/>
      <c r="T15" s="108" t="s">
        <v>216</v>
      </c>
      <c r="U15" s="108" t="s">
        <v>217</v>
      </c>
      <c r="V15" s="108" t="s">
        <v>218</v>
      </c>
      <c r="W15" s="108" t="s">
        <v>219</v>
      </c>
      <c r="X15" s="108" t="s">
        <v>220</v>
      </c>
      <c r="Y15" s="109"/>
      <c r="Z15" s="123">
        <v>-9712464</v>
      </c>
      <c r="AA15" s="108" t="s">
        <v>215</v>
      </c>
      <c r="AB15" s="107">
        <v>40603.604791666665</v>
      </c>
      <c r="AC15" s="108"/>
      <c r="AF15" t="s">
        <v>65</v>
      </c>
    </row>
    <row r="16" spans="1:32" ht="12.75">
      <c r="A16" s="107">
        <v>40596</v>
      </c>
      <c r="B16" s="108" t="s">
        <v>221</v>
      </c>
      <c r="C16" s="109">
        <v>8400000</v>
      </c>
      <c r="D16" s="109"/>
      <c r="E16" s="108" t="s">
        <v>126</v>
      </c>
      <c r="F16" s="108"/>
      <c r="G16" s="108" t="s">
        <v>222</v>
      </c>
      <c r="H16" s="108"/>
      <c r="I16" s="108" t="s">
        <v>223</v>
      </c>
      <c r="J16" s="121" t="s">
        <v>212</v>
      </c>
      <c r="K16" s="121" t="s">
        <v>212</v>
      </c>
      <c r="L16" s="121" t="s">
        <v>212</v>
      </c>
      <c r="M16" s="108"/>
      <c r="N16" s="108"/>
      <c r="O16" s="108" t="s">
        <v>213</v>
      </c>
      <c r="P16" s="108" t="s">
        <v>214</v>
      </c>
      <c r="Q16" s="108" t="s">
        <v>224</v>
      </c>
      <c r="R16" s="122">
        <v>0</v>
      </c>
      <c r="S16" s="108"/>
      <c r="T16" s="108" t="s">
        <v>216</v>
      </c>
      <c r="U16" s="108" t="s">
        <v>217</v>
      </c>
      <c r="V16" s="108"/>
      <c r="W16" s="108" t="s">
        <v>219</v>
      </c>
      <c r="X16" s="108" t="s">
        <v>220</v>
      </c>
      <c r="Y16" s="109"/>
      <c r="Z16" s="123">
        <v>8400000</v>
      </c>
      <c r="AA16" s="108" t="s">
        <v>224</v>
      </c>
      <c r="AB16" s="107">
        <v>40646.45377314815</v>
      </c>
      <c r="AC16" s="108"/>
      <c r="AF16" t="s">
        <v>65</v>
      </c>
    </row>
    <row r="17" spans="1:33" ht="12.75">
      <c r="A17" s="107">
        <v>40602</v>
      </c>
      <c r="B17" s="108" t="s">
        <v>225</v>
      </c>
      <c r="C17" s="109"/>
      <c r="D17" s="109">
        <v>10934948</v>
      </c>
      <c r="E17" s="108"/>
      <c r="F17" s="108"/>
      <c r="G17" s="108" t="s">
        <v>226</v>
      </c>
      <c r="H17" s="108"/>
      <c r="I17" s="108" t="s">
        <v>211</v>
      </c>
      <c r="J17" s="121" t="s">
        <v>212</v>
      </c>
      <c r="K17" s="121" t="s">
        <v>212</v>
      </c>
      <c r="L17" s="121" t="s">
        <v>212</v>
      </c>
      <c r="M17" s="108"/>
      <c r="N17" s="108"/>
      <c r="O17" s="108" t="s">
        <v>213</v>
      </c>
      <c r="P17" s="108" t="s">
        <v>214</v>
      </c>
      <c r="Q17" s="108" t="s">
        <v>215</v>
      </c>
      <c r="R17" s="122">
        <v>0</v>
      </c>
      <c r="S17" s="108"/>
      <c r="T17" s="108" t="s">
        <v>216</v>
      </c>
      <c r="U17" s="108" t="s">
        <v>217</v>
      </c>
      <c r="V17" s="108" t="s">
        <v>227</v>
      </c>
      <c r="W17" s="108" t="s">
        <v>219</v>
      </c>
      <c r="X17" s="108" t="s">
        <v>220</v>
      </c>
      <c r="Y17" s="109"/>
      <c r="Z17" s="123">
        <v>-10934948</v>
      </c>
      <c r="AA17" s="108" t="s">
        <v>215</v>
      </c>
      <c r="AB17" s="107">
        <v>40669.463055555556</v>
      </c>
      <c r="AC17" s="108"/>
      <c r="AG17" t="s">
        <v>65</v>
      </c>
    </row>
    <row r="18" spans="1:29" ht="12.75">
      <c r="A18" s="107">
        <v>40625</v>
      </c>
      <c r="B18" s="108" t="s">
        <v>228</v>
      </c>
      <c r="C18" s="109">
        <v>50000000</v>
      </c>
      <c r="D18" s="109"/>
      <c r="E18" s="108" t="s">
        <v>229</v>
      </c>
      <c r="F18" s="108"/>
      <c r="G18" s="108" t="s">
        <v>230</v>
      </c>
      <c r="H18" s="108"/>
      <c r="I18" s="108" t="s">
        <v>223</v>
      </c>
      <c r="J18" s="121" t="s">
        <v>212</v>
      </c>
      <c r="K18" s="121" t="s">
        <v>212</v>
      </c>
      <c r="L18" s="121" t="s">
        <v>212</v>
      </c>
      <c r="M18" s="108"/>
      <c r="N18" s="108"/>
      <c r="O18" s="108" t="s">
        <v>213</v>
      </c>
      <c r="P18" s="108" t="s">
        <v>214</v>
      </c>
      <c r="Q18" s="108" t="s">
        <v>231</v>
      </c>
      <c r="R18" s="122">
        <v>0</v>
      </c>
      <c r="S18" s="108"/>
      <c r="T18" s="108" t="s">
        <v>216</v>
      </c>
      <c r="U18" s="108" t="s">
        <v>217</v>
      </c>
      <c r="V18" s="108"/>
      <c r="W18" s="108" t="s">
        <v>219</v>
      </c>
      <c r="X18" s="108" t="s">
        <v>220</v>
      </c>
      <c r="Y18" s="109"/>
      <c r="Z18" s="123">
        <v>50000000</v>
      </c>
      <c r="AA18" s="108" t="s">
        <v>231</v>
      </c>
      <c r="AB18" s="107">
        <v>40726.42061342593</v>
      </c>
      <c r="AC18" s="108"/>
    </row>
    <row r="19" spans="1:32" ht="12.75">
      <c r="A19" s="107">
        <v>40633</v>
      </c>
      <c r="B19" s="108" t="s">
        <v>232</v>
      </c>
      <c r="C19" s="109">
        <v>700000</v>
      </c>
      <c r="D19" s="109"/>
      <c r="E19" s="108"/>
      <c r="F19" s="108" t="s">
        <v>233</v>
      </c>
      <c r="G19" s="108" t="s">
        <v>234</v>
      </c>
      <c r="H19" s="108"/>
      <c r="I19" s="108" t="s">
        <v>235</v>
      </c>
      <c r="J19" s="121" t="s">
        <v>212</v>
      </c>
      <c r="K19" s="121" t="s">
        <v>212</v>
      </c>
      <c r="L19" s="121" t="s">
        <v>212</v>
      </c>
      <c r="M19" s="108"/>
      <c r="N19" s="108"/>
      <c r="O19" s="108" t="s">
        <v>213</v>
      </c>
      <c r="P19" s="108" t="s">
        <v>214</v>
      </c>
      <c r="Q19" s="108" t="s">
        <v>231</v>
      </c>
      <c r="R19" s="122">
        <v>0</v>
      </c>
      <c r="S19" s="108"/>
      <c r="T19" s="108"/>
      <c r="U19" s="108" t="s">
        <v>236</v>
      </c>
      <c r="V19" s="108"/>
      <c r="W19" s="108" t="s">
        <v>219</v>
      </c>
      <c r="X19" s="108" t="s">
        <v>220</v>
      </c>
      <c r="Y19" s="109"/>
      <c r="Z19" s="123">
        <v>700000</v>
      </c>
      <c r="AA19" s="108" t="s">
        <v>237</v>
      </c>
      <c r="AB19" s="107">
        <v>40773.57077546296</v>
      </c>
      <c r="AC19" s="108"/>
      <c r="AF19" t="s">
        <v>382</v>
      </c>
    </row>
    <row r="20" spans="1:32" ht="12.75">
      <c r="A20" s="107">
        <v>40633</v>
      </c>
      <c r="B20" s="108" t="s">
        <v>238</v>
      </c>
      <c r="C20" s="109">
        <v>2800000</v>
      </c>
      <c r="D20" s="109"/>
      <c r="E20" s="108"/>
      <c r="F20" s="108" t="s">
        <v>239</v>
      </c>
      <c r="G20" s="108" t="s">
        <v>240</v>
      </c>
      <c r="H20" s="108"/>
      <c r="I20" s="108" t="s">
        <v>235</v>
      </c>
      <c r="J20" s="121" t="s">
        <v>212</v>
      </c>
      <c r="K20" s="121" t="s">
        <v>212</v>
      </c>
      <c r="L20" s="121" t="s">
        <v>212</v>
      </c>
      <c r="M20" s="108"/>
      <c r="N20" s="108"/>
      <c r="O20" s="108" t="s">
        <v>213</v>
      </c>
      <c r="P20" s="108" t="s">
        <v>214</v>
      </c>
      <c r="Q20" s="108" t="s">
        <v>231</v>
      </c>
      <c r="R20" s="122">
        <v>0</v>
      </c>
      <c r="S20" s="108"/>
      <c r="T20" s="108"/>
      <c r="U20" s="108" t="s">
        <v>236</v>
      </c>
      <c r="V20" s="108"/>
      <c r="W20" s="108" t="s">
        <v>219</v>
      </c>
      <c r="X20" s="108" t="s">
        <v>220</v>
      </c>
      <c r="Y20" s="109"/>
      <c r="Z20" s="123">
        <v>2800000</v>
      </c>
      <c r="AA20" s="108" t="s">
        <v>237</v>
      </c>
      <c r="AB20" s="107">
        <v>40773.56822916667</v>
      </c>
      <c r="AC20" s="108"/>
      <c r="AF20" t="s">
        <v>382</v>
      </c>
    </row>
    <row r="21" spans="1:33" ht="12.75">
      <c r="A21" s="107">
        <v>40641</v>
      </c>
      <c r="B21" s="108" t="s">
        <v>241</v>
      </c>
      <c r="C21" s="109">
        <v>500000</v>
      </c>
      <c r="D21" s="109"/>
      <c r="E21" s="108" t="s">
        <v>126</v>
      </c>
      <c r="F21" s="108"/>
      <c r="G21" s="108" t="s">
        <v>242</v>
      </c>
      <c r="H21" s="108"/>
      <c r="I21" s="108" t="s">
        <v>223</v>
      </c>
      <c r="J21" s="121" t="s">
        <v>212</v>
      </c>
      <c r="K21" s="121" t="s">
        <v>212</v>
      </c>
      <c r="L21" s="121" t="s">
        <v>212</v>
      </c>
      <c r="M21" s="108"/>
      <c r="N21" s="108"/>
      <c r="O21" s="108" t="s">
        <v>213</v>
      </c>
      <c r="P21" s="108" t="s">
        <v>214</v>
      </c>
      <c r="Q21" s="108" t="s">
        <v>243</v>
      </c>
      <c r="R21" s="122">
        <v>0</v>
      </c>
      <c r="S21" s="108"/>
      <c r="T21" s="108"/>
      <c r="U21" s="108"/>
      <c r="V21" s="108"/>
      <c r="W21" s="108" t="s">
        <v>219</v>
      </c>
      <c r="X21" s="108" t="s">
        <v>220</v>
      </c>
      <c r="Y21" s="109"/>
      <c r="Z21" s="123">
        <v>500000</v>
      </c>
      <c r="AA21" s="108" t="s">
        <v>243</v>
      </c>
      <c r="AB21" s="107">
        <v>40757.71424768519</v>
      </c>
      <c r="AC21" s="108"/>
      <c r="AG21" t="s">
        <v>65</v>
      </c>
    </row>
    <row r="22" spans="1:32" s="130" customFormat="1" ht="12.75">
      <c r="A22" s="124">
        <v>40642</v>
      </c>
      <c r="B22" s="125" t="s">
        <v>244</v>
      </c>
      <c r="C22" s="126">
        <v>5600000</v>
      </c>
      <c r="D22" s="126"/>
      <c r="E22" s="125"/>
      <c r="F22" s="125" t="s">
        <v>245</v>
      </c>
      <c r="G22" s="125" t="s">
        <v>246</v>
      </c>
      <c r="H22" s="108"/>
      <c r="I22" s="108" t="s">
        <v>211</v>
      </c>
      <c r="J22" s="121" t="s">
        <v>212</v>
      </c>
      <c r="K22" s="121" t="s">
        <v>212</v>
      </c>
      <c r="L22" s="121" t="s">
        <v>212</v>
      </c>
      <c r="M22" s="108"/>
      <c r="N22" s="108"/>
      <c r="O22" s="108" t="s">
        <v>213</v>
      </c>
      <c r="P22" s="108" t="s">
        <v>214</v>
      </c>
      <c r="Q22" s="108" t="s">
        <v>237</v>
      </c>
      <c r="R22" s="122">
        <v>0</v>
      </c>
      <c r="S22" s="108"/>
      <c r="T22" s="108"/>
      <c r="U22" s="108" t="s">
        <v>217</v>
      </c>
      <c r="V22" s="108"/>
      <c r="W22" s="108" t="s">
        <v>219</v>
      </c>
      <c r="X22" s="108" t="s">
        <v>220</v>
      </c>
      <c r="Y22" s="109"/>
      <c r="Z22" s="123">
        <v>5600000</v>
      </c>
      <c r="AA22" s="108" t="s">
        <v>237</v>
      </c>
      <c r="AB22" s="107">
        <v>40760.55467592592</v>
      </c>
      <c r="AC22" s="108"/>
      <c r="AD22"/>
      <c r="AF22" s="130" t="s">
        <v>382</v>
      </c>
    </row>
    <row r="23" spans="1:32" ht="12.75">
      <c r="A23" s="107">
        <v>40647</v>
      </c>
      <c r="B23" s="108" t="s">
        <v>247</v>
      </c>
      <c r="C23" s="109">
        <v>9000000</v>
      </c>
      <c r="D23" s="109"/>
      <c r="E23" s="108" t="s">
        <v>126</v>
      </c>
      <c r="F23" s="108"/>
      <c r="G23" s="108" t="s">
        <v>248</v>
      </c>
      <c r="H23" s="108"/>
      <c r="I23" s="108" t="s">
        <v>223</v>
      </c>
      <c r="J23" s="121" t="s">
        <v>212</v>
      </c>
      <c r="K23" s="121" t="s">
        <v>212</v>
      </c>
      <c r="L23" s="121" t="s">
        <v>212</v>
      </c>
      <c r="M23" s="108"/>
      <c r="N23" s="108"/>
      <c r="O23" s="108" t="s">
        <v>213</v>
      </c>
      <c r="P23" s="108" t="s">
        <v>214</v>
      </c>
      <c r="Q23" s="108" t="s">
        <v>243</v>
      </c>
      <c r="R23" s="122">
        <v>0</v>
      </c>
      <c r="S23" s="108"/>
      <c r="T23" s="108"/>
      <c r="U23" s="108"/>
      <c r="V23" s="108"/>
      <c r="W23" s="108" t="s">
        <v>219</v>
      </c>
      <c r="X23" s="108" t="s">
        <v>220</v>
      </c>
      <c r="Y23" s="109"/>
      <c r="Z23" s="123">
        <v>9000000</v>
      </c>
      <c r="AA23" s="108" t="s">
        <v>243</v>
      </c>
      <c r="AB23" s="107">
        <v>40757.72141203703</v>
      </c>
      <c r="AC23" s="108"/>
      <c r="AF23" t="s">
        <v>65</v>
      </c>
    </row>
    <row r="24" spans="1:33" ht="12.75">
      <c r="A24" s="107">
        <v>40655</v>
      </c>
      <c r="B24" s="108" t="s">
        <v>249</v>
      </c>
      <c r="C24" s="109">
        <v>500000</v>
      </c>
      <c r="D24" s="109"/>
      <c r="E24" s="108" t="s">
        <v>126</v>
      </c>
      <c r="F24" s="108"/>
      <c r="G24" s="108" t="s">
        <v>250</v>
      </c>
      <c r="H24" s="108"/>
      <c r="I24" s="108" t="s">
        <v>223</v>
      </c>
      <c r="J24" s="121" t="s">
        <v>212</v>
      </c>
      <c r="K24" s="121" t="s">
        <v>212</v>
      </c>
      <c r="L24" s="121" t="s">
        <v>212</v>
      </c>
      <c r="M24" s="108"/>
      <c r="N24" s="108"/>
      <c r="O24" s="108" t="s">
        <v>213</v>
      </c>
      <c r="P24" s="108" t="s">
        <v>214</v>
      </c>
      <c r="Q24" s="108" t="s">
        <v>243</v>
      </c>
      <c r="R24" s="122">
        <v>0</v>
      </c>
      <c r="S24" s="108"/>
      <c r="T24" s="108"/>
      <c r="U24" s="108"/>
      <c r="V24" s="108"/>
      <c r="W24" s="108" t="s">
        <v>219</v>
      </c>
      <c r="X24" s="108" t="s">
        <v>220</v>
      </c>
      <c r="Y24" s="109"/>
      <c r="Z24" s="123">
        <v>500000</v>
      </c>
      <c r="AA24" s="108" t="s">
        <v>243</v>
      </c>
      <c r="AB24" s="107">
        <v>40758.379016203704</v>
      </c>
      <c r="AC24" s="108"/>
      <c r="AG24" t="s">
        <v>65</v>
      </c>
    </row>
    <row r="25" spans="1:33" ht="12.75">
      <c r="A25" s="107">
        <v>40660</v>
      </c>
      <c r="B25" s="108" t="s">
        <v>251</v>
      </c>
      <c r="C25" s="109">
        <v>1000000</v>
      </c>
      <c r="D25" s="109"/>
      <c r="E25" s="108" t="s">
        <v>126</v>
      </c>
      <c r="F25" s="108"/>
      <c r="G25" s="108" t="s">
        <v>252</v>
      </c>
      <c r="H25" s="108"/>
      <c r="I25" s="108" t="s">
        <v>223</v>
      </c>
      <c r="J25" s="121" t="s">
        <v>212</v>
      </c>
      <c r="K25" s="121" t="s">
        <v>212</v>
      </c>
      <c r="L25" s="121" t="s">
        <v>212</v>
      </c>
      <c r="M25" s="108"/>
      <c r="N25" s="108"/>
      <c r="O25" s="108" t="s">
        <v>213</v>
      </c>
      <c r="P25" s="108" t="s">
        <v>214</v>
      </c>
      <c r="Q25" s="108" t="s">
        <v>243</v>
      </c>
      <c r="R25" s="122">
        <v>0</v>
      </c>
      <c r="S25" s="108"/>
      <c r="T25" s="108"/>
      <c r="U25" s="108"/>
      <c r="V25" s="108"/>
      <c r="W25" s="108" t="s">
        <v>219</v>
      </c>
      <c r="X25" s="108" t="s">
        <v>220</v>
      </c>
      <c r="Y25" s="109"/>
      <c r="Z25" s="123">
        <v>1000000</v>
      </c>
      <c r="AA25" s="108" t="s">
        <v>243</v>
      </c>
      <c r="AB25" s="107">
        <v>40758.39696759259</v>
      </c>
      <c r="AC25" s="108"/>
      <c r="AG25" t="s">
        <v>65</v>
      </c>
    </row>
    <row r="26" spans="1:32" ht="12.75">
      <c r="A26" s="107">
        <v>40662</v>
      </c>
      <c r="B26" s="108" t="s">
        <v>253</v>
      </c>
      <c r="C26" s="109">
        <v>11813000</v>
      </c>
      <c r="D26" s="109"/>
      <c r="E26" s="108"/>
      <c r="F26" s="108" t="s">
        <v>254</v>
      </c>
      <c r="G26" s="108" t="s">
        <v>255</v>
      </c>
      <c r="H26" s="108"/>
      <c r="I26" s="108" t="s">
        <v>211</v>
      </c>
      <c r="J26" s="121" t="s">
        <v>212</v>
      </c>
      <c r="K26" s="121" t="s">
        <v>212</v>
      </c>
      <c r="L26" s="121" t="s">
        <v>212</v>
      </c>
      <c r="M26" s="108"/>
      <c r="N26" s="108"/>
      <c r="O26" s="108" t="s">
        <v>256</v>
      </c>
      <c r="P26" s="108" t="s">
        <v>257</v>
      </c>
      <c r="Q26" s="108" t="s">
        <v>231</v>
      </c>
      <c r="R26" s="122">
        <v>0</v>
      </c>
      <c r="S26" s="108"/>
      <c r="T26" s="108"/>
      <c r="U26" s="108" t="s">
        <v>236</v>
      </c>
      <c r="V26" s="108"/>
      <c r="W26" s="108" t="s">
        <v>219</v>
      </c>
      <c r="X26" s="108" t="s">
        <v>220</v>
      </c>
      <c r="Y26" s="109"/>
      <c r="Z26" s="123">
        <v>11813000</v>
      </c>
      <c r="AA26" s="108" t="s">
        <v>237</v>
      </c>
      <c r="AB26" s="107">
        <v>40760.565254629626</v>
      </c>
      <c r="AC26" s="108"/>
      <c r="AF26" s="78" t="s">
        <v>382</v>
      </c>
    </row>
    <row r="27" spans="1:33" ht="12.75">
      <c r="A27" s="107">
        <v>40663</v>
      </c>
      <c r="B27" s="108" t="s">
        <v>258</v>
      </c>
      <c r="C27" s="109"/>
      <c r="D27" s="109">
        <v>38096648</v>
      </c>
      <c r="E27" s="108"/>
      <c r="F27" s="108"/>
      <c r="G27" s="108" t="s">
        <v>259</v>
      </c>
      <c r="H27" s="108"/>
      <c r="I27" s="108" t="s">
        <v>211</v>
      </c>
      <c r="J27" s="121" t="s">
        <v>212</v>
      </c>
      <c r="K27" s="121" t="s">
        <v>212</v>
      </c>
      <c r="L27" s="121" t="s">
        <v>212</v>
      </c>
      <c r="M27" s="108"/>
      <c r="N27" s="108"/>
      <c r="O27" s="108" t="s">
        <v>213</v>
      </c>
      <c r="P27" s="108" t="s">
        <v>214</v>
      </c>
      <c r="Q27" s="108" t="s">
        <v>215</v>
      </c>
      <c r="R27" s="122">
        <v>0</v>
      </c>
      <c r="S27" s="108"/>
      <c r="T27" s="108"/>
      <c r="U27" s="108" t="s">
        <v>217</v>
      </c>
      <c r="V27" s="108"/>
      <c r="W27" s="108" t="s">
        <v>219</v>
      </c>
      <c r="X27" s="108" t="s">
        <v>220</v>
      </c>
      <c r="Y27" s="109"/>
      <c r="Z27" s="123">
        <v>-38096648</v>
      </c>
      <c r="AA27" s="108" t="s">
        <v>215</v>
      </c>
      <c r="AB27" s="107">
        <v>40764.604537037034</v>
      </c>
      <c r="AC27" s="108"/>
      <c r="AG27" t="s">
        <v>66</v>
      </c>
    </row>
    <row r="28" spans="1:33" ht="12.75">
      <c r="A28" s="107">
        <v>40663</v>
      </c>
      <c r="B28" s="108" t="s">
        <v>260</v>
      </c>
      <c r="C28" s="109"/>
      <c r="D28" s="109">
        <v>18011071</v>
      </c>
      <c r="E28" s="108"/>
      <c r="F28" s="108"/>
      <c r="G28" s="108" t="s">
        <v>261</v>
      </c>
      <c r="H28" s="108"/>
      <c r="I28" s="108" t="s">
        <v>211</v>
      </c>
      <c r="J28" s="121" t="s">
        <v>212</v>
      </c>
      <c r="K28" s="121" t="s">
        <v>212</v>
      </c>
      <c r="L28" s="121" t="s">
        <v>212</v>
      </c>
      <c r="M28" s="108"/>
      <c r="N28" s="108"/>
      <c r="O28" s="108" t="s">
        <v>213</v>
      </c>
      <c r="P28" s="108" t="s">
        <v>214</v>
      </c>
      <c r="Q28" s="108" t="s">
        <v>215</v>
      </c>
      <c r="R28" s="122">
        <v>0</v>
      </c>
      <c r="S28" s="108"/>
      <c r="T28" s="108" t="s">
        <v>216</v>
      </c>
      <c r="U28" s="108" t="s">
        <v>217</v>
      </c>
      <c r="V28" s="108"/>
      <c r="W28" s="108" t="s">
        <v>219</v>
      </c>
      <c r="X28" s="108" t="s">
        <v>220</v>
      </c>
      <c r="Y28" s="109"/>
      <c r="Z28" s="123">
        <v>-18011071</v>
      </c>
      <c r="AA28" s="108" t="s">
        <v>215</v>
      </c>
      <c r="AB28" s="107">
        <v>40765.35570601852</v>
      </c>
      <c r="AC28" s="108"/>
      <c r="AG28" t="s">
        <v>65</v>
      </c>
    </row>
    <row r="29" spans="1:33" ht="12.75">
      <c r="A29" s="107">
        <v>40663</v>
      </c>
      <c r="B29" s="108" t="s">
        <v>262</v>
      </c>
      <c r="C29" s="109"/>
      <c r="D29" s="109">
        <v>13760406</v>
      </c>
      <c r="E29" s="108"/>
      <c r="F29" s="108"/>
      <c r="G29" s="108" t="s">
        <v>263</v>
      </c>
      <c r="H29" s="108"/>
      <c r="I29" s="108" t="s">
        <v>211</v>
      </c>
      <c r="J29" s="121" t="s">
        <v>212</v>
      </c>
      <c r="K29" s="121" t="s">
        <v>212</v>
      </c>
      <c r="L29" s="121" t="s">
        <v>212</v>
      </c>
      <c r="M29" s="108"/>
      <c r="N29" s="108"/>
      <c r="O29" s="108" t="s">
        <v>213</v>
      </c>
      <c r="P29" s="108" t="s">
        <v>214</v>
      </c>
      <c r="Q29" s="108" t="s">
        <v>215</v>
      </c>
      <c r="R29" s="122">
        <v>0</v>
      </c>
      <c r="S29" s="108"/>
      <c r="T29" s="108" t="s">
        <v>216</v>
      </c>
      <c r="U29" s="108" t="s">
        <v>217</v>
      </c>
      <c r="V29" s="108"/>
      <c r="W29" s="108" t="s">
        <v>219</v>
      </c>
      <c r="X29" s="108" t="s">
        <v>220</v>
      </c>
      <c r="Y29" s="109"/>
      <c r="Z29" s="123">
        <v>-13760406</v>
      </c>
      <c r="AA29" s="108" t="s">
        <v>215</v>
      </c>
      <c r="AB29" s="107">
        <v>40765.354675925926</v>
      </c>
      <c r="AC29" s="108"/>
      <c r="AG29" t="s">
        <v>65</v>
      </c>
    </row>
    <row r="30" spans="1:33" ht="12.75">
      <c r="A30" s="107">
        <v>40694</v>
      </c>
      <c r="B30" s="108" t="s">
        <v>264</v>
      </c>
      <c r="C30" s="109"/>
      <c r="D30" s="109">
        <v>17949346</v>
      </c>
      <c r="E30" s="108"/>
      <c r="F30" s="108"/>
      <c r="G30" s="108" t="s">
        <v>265</v>
      </c>
      <c r="H30" s="108"/>
      <c r="I30" s="108" t="s">
        <v>211</v>
      </c>
      <c r="J30" s="121" t="s">
        <v>212</v>
      </c>
      <c r="K30" s="121" t="s">
        <v>212</v>
      </c>
      <c r="L30" s="121" t="s">
        <v>212</v>
      </c>
      <c r="M30" s="108"/>
      <c r="N30" s="108"/>
      <c r="O30" s="108" t="s">
        <v>213</v>
      </c>
      <c r="P30" s="108" t="s">
        <v>214</v>
      </c>
      <c r="Q30" s="108" t="s">
        <v>215</v>
      </c>
      <c r="R30" s="122">
        <v>0</v>
      </c>
      <c r="S30" s="108"/>
      <c r="T30" s="108" t="s">
        <v>216</v>
      </c>
      <c r="U30" s="108" t="s">
        <v>217</v>
      </c>
      <c r="V30" s="108"/>
      <c r="W30" s="108" t="s">
        <v>219</v>
      </c>
      <c r="X30" s="108" t="s">
        <v>220</v>
      </c>
      <c r="Y30" s="109"/>
      <c r="Z30" s="123">
        <v>-17949346</v>
      </c>
      <c r="AA30" s="108" t="s">
        <v>215</v>
      </c>
      <c r="AB30" s="107">
        <v>40765.64809027778</v>
      </c>
      <c r="AC30" s="108"/>
      <c r="AG30" t="s">
        <v>65</v>
      </c>
    </row>
    <row r="31" spans="1:32" ht="12.75">
      <c r="A31" s="107">
        <v>40694</v>
      </c>
      <c r="B31" s="108" t="s">
        <v>266</v>
      </c>
      <c r="C31" s="109">
        <v>10350000</v>
      </c>
      <c r="D31" s="109"/>
      <c r="E31" s="108"/>
      <c r="F31" s="108" t="s">
        <v>267</v>
      </c>
      <c r="G31" s="108" t="s">
        <v>268</v>
      </c>
      <c r="H31" s="108"/>
      <c r="I31" s="108" t="s">
        <v>235</v>
      </c>
      <c r="J31" s="121" t="s">
        <v>212</v>
      </c>
      <c r="K31" s="121" t="s">
        <v>212</v>
      </c>
      <c r="L31" s="121" t="s">
        <v>212</v>
      </c>
      <c r="M31" s="108"/>
      <c r="N31" s="108"/>
      <c r="O31" s="108" t="s">
        <v>213</v>
      </c>
      <c r="P31" s="108" t="s">
        <v>214</v>
      </c>
      <c r="Q31" s="108" t="s">
        <v>237</v>
      </c>
      <c r="R31" s="122">
        <v>0</v>
      </c>
      <c r="S31" s="108"/>
      <c r="T31" s="108"/>
      <c r="U31" s="108" t="s">
        <v>217</v>
      </c>
      <c r="V31" s="108"/>
      <c r="W31" s="108" t="s">
        <v>219</v>
      </c>
      <c r="X31" s="108" t="s">
        <v>220</v>
      </c>
      <c r="Y31" s="109"/>
      <c r="Z31" s="123">
        <v>10350000</v>
      </c>
      <c r="AA31" s="108" t="s">
        <v>237</v>
      </c>
      <c r="AB31" s="107">
        <v>40760.64234953704</v>
      </c>
      <c r="AC31" s="108"/>
      <c r="AF31" t="s">
        <v>382</v>
      </c>
    </row>
    <row r="32" spans="1:32" ht="12.75">
      <c r="A32" s="107">
        <v>40694</v>
      </c>
      <c r="B32" s="108" t="s">
        <v>269</v>
      </c>
      <c r="C32" s="109">
        <v>2000000</v>
      </c>
      <c r="D32" s="109"/>
      <c r="E32" s="108"/>
      <c r="F32" s="108" t="s">
        <v>270</v>
      </c>
      <c r="G32" s="108" t="s">
        <v>271</v>
      </c>
      <c r="H32" s="108"/>
      <c r="I32" s="108" t="s">
        <v>235</v>
      </c>
      <c r="J32" s="121" t="s">
        <v>212</v>
      </c>
      <c r="K32" s="121" t="s">
        <v>212</v>
      </c>
      <c r="L32" s="121" t="s">
        <v>212</v>
      </c>
      <c r="M32" s="108"/>
      <c r="N32" s="108"/>
      <c r="O32" s="108" t="s">
        <v>213</v>
      </c>
      <c r="P32" s="108" t="s">
        <v>214</v>
      </c>
      <c r="Q32" s="108" t="s">
        <v>237</v>
      </c>
      <c r="R32" s="122">
        <v>0</v>
      </c>
      <c r="S32" s="108"/>
      <c r="T32" s="108"/>
      <c r="U32" s="108" t="s">
        <v>217</v>
      </c>
      <c r="V32" s="108"/>
      <c r="W32" s="108" t="s">
        <v>219</v>
      </c>
      <c r="X32" s="108" t="s">
        <v>220</v>
      </c>
      <c r="Y32" s="109"/>
      <c r="Z32" s="123">
        <v>2000000</v>
      </c>
      <c r="AA32" s="108" t="s">
        <v>237</v>
      </c>
      <c r="AB32" s="107">
        <v>40760.638125</v>
      </c>
      <c r="AC32" s="108"/>
      <c r="AF32" t="s">
        <v>382</v>
      </c>
    </row>
    <row r="33" spans="1:29" ht="12.75">
      <c r="A33" s="107">
        <v>40694</v>
      </c>
      <c r="B33" s="108" t="s">
        <v>272</v>
      </c>
      <c r="C33" s="109">
        <v>33442000</v>
      </c>
      <c r="D33" s="109"/>
      <c r="E33" s="108"/>
      <c r="F33" s="108"/>
      <c r="G33" s="108" t="s">
        <v>273</v>
      </c>
      <c r="H33" s="108"/>
      <c r="I33" s="108" t="s">
        <v>211</v>
      </c>
      <c r="J33" s="121" t="s">
        <v>212</v>
      </c>
      <c r="K33" s="121" t="s">
        <v>212</v>
      </c>
      <c r="L33" s="121" t="s">
        <v>212</v>
      </c>
      <c r="M33" s="108"/>
      <c r="N33" s="108"/>
      <c r="O33" s="108" t="s">
        <v>213</v>
      </c>
      <c r="P33" s="108" t="s">
        <v>214</v>
      </c>
      <c r="Q33" s="108" t="s">
        <v>215</v>
      </c>
      <c r="R33" s="122">
        <v>0</v>
      </c>
      <c r="S33" s="108"/>
      <c r="T33" s="108"/>
      <c r="U33" s="108" t="s">
        <v>217</v>
      </c>
      <c r="V33" s="108"/>
      <c r="W33" s="108" t="s">
        <v>219</v>
      </c>
      <c r="X33" s="108" t="s">
        <v>220</v>
      </c>
      <c r="Y33" s="109"/>
      <c r="Z33" s="123">
        <v>33442000</v>
      </c>
      <c r="AA33" s="108" t="s">
        <v>215</v>
      </c>
      <c r="AB33" s="107">
        <v>40765.56186342592</v>
      </c>
      <c r="AC33" s="108"/>
    </row>
    <row r="34" spans="1:29" ht="12.75">
      <c r="A34" s="107">
        <v>40724</v>
      </c>
      <c r="B34" s="108" t="s">
        <v>274</v>
      </c>
      <c r="C34" s="109">
        <v>33457416</v>
      </c>
      <c r="D34" s="109"/>
      <c r="E34" s="108"/>
      <c r="F34" s="108"/>
      <c r="G34" s="108" t="s">
        <v>275</v>
      </c>
      <c r="H34" s="108"/>
      <c r="I34" s="108" t="s">
        <v>211</v>
      </c>
      <c r="J34" s="121" t="s">
        <v>212</v>
      </c>
      <c r="K34" s="121" t="s">
        <v>212</v>
      </c>
      <c r="L34" s="121" t="s">
        <v>212</v>
      </c>
      <c r="M34" s="108"/>
      <c r="N34" s="108"/>
      <c r="O34" s="108" t="s">
        <v>213</v>
      </c>
      <c r="P34" s="108" t="s">
        <v>214</v>
      </c>
      <c r="Q34" s="108" t="s">
        <v>215</v>
      </c>
      <c r="R34" s="122">
        <v>0</v>
      </c>
      <c r="S34" s="108"/>
      <c r="T34" s="108"/>
      <c r="U34" s="108" t="s">
        <v>276</v>
      </c>
      <c r="V34" s="108"/>
      <c r="W34" s="108" t="s">
        <v>219</v>
      </c>
      <c r="X34" s="108" t="s">
        <v>220</v>
      </c>
      <c r="Y34" s="109"/>
      <c r="Z34" s="123">
        <v>33457416</v>
      </c>
      <c r="AA34" s="108" t="s">
        <v>215</v>
      </c>
      <c r="AB34" s="107">
        <v>40760.37207175926</v>
      </c>
      <c r="AC34" s="108"/>
    </row>
    <row r="35" spans="1:33" ht="12.75">
      <c r="A35" s="107">
        <v>40724</v>
      </c>
      <c r="B35" s="108" t="s">
        <v>277</v>
      </c>
      <c r="C35" s="109"/>
      <c r="D35" s="109">
        <v>18115870</v>
      </c>
      <c r="E35" s="108"/>
      <c r="F35" s="108"/>
      <c r="G35" s="108" t="s">
        <v>278</v>
      </c>
      <c r="H35" s="108"/>
      <c r="I35" s="108" t="s">
        <v>211</v>
      </c>
      <c r="J35" s="121" t="s">
        <v>212</v>
      </c>
      <c r="K35" s="121" t="s">
        <v>212</v>
      </c>
      <c r="L35" s="121" t="s">
        <v>212</v>
      </c>
      <c r="M35" s="108"/>
      <c r="N35" s="108"/>
      <c r="O35" s="108" t="s">
        <v>213</v>
      </c>
      <c r="P35" s="108" t="s">
        <v>214</v>
      </c>
      <c r="Q35" s="108" t="s">
        <v>215</v>
      </c>
      <c r="R35" s="122">
        <v>0</v>
      </c>
      <c r="S35" s="108"/>
      <c r="T35" s="108" t="s">
        <v>216</v>
      </c>
      <c r="U35" s="108" t="s">
        <v>217</v>
      </c>
      <c r="V35" s="108"/>
      <c r="W35" s="108" t="s">
        <v>219</v>
      </c>
      <c r="X35" s="108" t="s">
        <v>220</v>
      </c>
      <c r="Y35" s="109"/>
      <c r="Z35" s="123">
        <v>-18115870</v>
      </c>
      <c r="AA35" s="108" t="s">
        <v>215</v>
      </c>
      <c r="AB35" s="107">
        <v>40759.62033564815</v>
      </c>
      <c r="AC35" s="108"/>
      <c r="AG35" t="s">
        <v>65</v>
      </c>
    </row>
    <row r="36" spans="1:29" ht="12.75">
      <c r="A36" s="107">
        <v>40724</v>
      </c>
      <c r="B36" s="108" t="s">
        <v>279</v>
      </c>
      <c r="C36" s="109">
        <v>1268000</v>
      </c>
      <c r="D36" s="109"/>
      <c r="E36" s="108" t="s">
        <v>126</v>
      </c>
      <c r="F36" s="108"/>
      <c r="G36" s="108" t="s">
        <v>280</v>
      </c>
      <c r="H36" s="108"/>
      <c r="I36" s="108" t="s">
        <v>223</v>
      </c>
      <c r="J36" s="121" t="s">
        <v>212</v>
      </c>
      <c r="K36" s="121" t="s">
        <v>212</v>
      </c>
      <c r="L36" s="121" t="s">
        <v>212</v>
      </c>
      <c r="M36" s="108"/>
      <c r="N36" s="108"/>
      <c r="O36" s="108" t="s">
        <v>213</v>
      </c>
      <c r="P36" s="108" t="s">
        <v>214</v>
      </c>
      <c r="Q36" s="108" t="s">
        <v>243</v>
      </c>
      <c r="R36" s="122">
        <v>0</v>
      </c>
      <c r="S36" s="108"/>
      <c r="T36" s="108"/>
      <c r="U36" s="108"/>
      <c r="V36" s="108"/>
      <c r="W36" s="108" t="s">
        <v>219</v>
      </c>
      <c r="X36" s="108" t="s">
        <v>220</v>
      </c>
      <c r="Y36" s="109"/>
      <c r="Z36" s="123">
        <v>1268000</v>
      </c>
      <c r="AA36" s="108" t="s">
        <v>243</v>
      </c>
      <c r="AB36" s="107">
        <v>40759.44028935185</v>
      </c>
      <c r="AC36" s="108"/>
    </row>
    <row r="37" spans="1:33" ht="12.75">
      <c r="A37" s="107">
        <v>40731</v>
      </c>
      <c r="B37" s="108" t="s">
        <v>281</v>
      </c>
      <c r="C37" s="109">
        <v>65000000</v>
      </c>
      <c r="D37" s="109"/>
      <c r="E37" s="108" t="s">
        <v>126</v>
      </c>
      <c r="F37" s="108"/>
      <c r="G37" s="108" t="s">
        <v>282</v>
      </c>
      <c r="H37" s="108"/>
      <c r="I37" s="108" t="s">
        <v>223</v>
      </c>
      <c r="J37" s="121" t="s">
        <v>212</v>
      </c>
      <c r="K37" s="121" t="s">
        <v>212</v>
      </c>
      <c r="L37" s="121" t="s">
        <v>212</v>
      </c>
      <c r="M37" s="108"/>
      <c r="N37" s="108"/>
      <c r="O37" s="108" t="s">
        <v>213</v>
      </c>
      <c r="P37" s="108" t="s">
        <v>214</v>
      </c>
      <c r="Q37" s="108" t="s">
        <v>215</v>
      </c>
      <c r="R37" s="122">
        <v>0</v>
      </c>
      <c r="S37" s="108"/>
      <c r="T37" s="108" t="s">
        <v>216</v>
      </c>
      <c r="U37" s="108" t="s">
        <v>276</v>
      </c>
      <c r="V37" s="108"/>
      <c r="W37" s="108" t="s">
        <v>219</v>
      </c>
      <c r="X37" s="108" t="s">
        <v>220</v>
      </c>
      <c r="Y37" s="109"/>
      <c r="Z37" s="123">
        <v>65000000</v>
      </c>
      <c r="AA37" s="108" t="s">
        <v>215</v>
      </c>
      <c r="AB37" s="107">
        <v>40739.690613425926</v>
      </c>
      <c r="AC37" s="108"/>
      <c r="AG37" t="s">
        <v>65</v>
      </c>
    </row>
    <row r="38" spans="1:29" ht="12.75">
      <c r="A38" s="107">
        <v>40740</v>
      </c>
      <c r="B38" s="108" t="s">
        <v>283</v>
      </c>
      <c r="C38" s="109">
        <v>500000</v>
      </c>
      <c r="D38" s="109"/>
      <c r="E38" s="108" t="s">
        <v>126</v>
      </c>
      <c r="F38" s="108"/>
      <c r="G38" s="108"/>
      <c r="H38" s="108"/>
      <c r="I38" s="108" t="s">
        <v>223</v>
      </c>
      <c r="J38" s="121" t="s">
        <v>212</v>
      </c>
      <c r="K38" s="121" t="s">
        <v>212</v>
      </c>
      <c r="L38" s="121" t="s">
        <v>212</v>
      </c>
      <c r="M38" s="108"/>
      <c r="N38" s="108"/>
      <c r="O38" s="108" t="s">
        <v>213</v>
      </c>
      <c r="P38" s="108" t="s">
        <v>214</v>
      </c>
      <c r="Q38" s="108" t="s">
        <v>215</v>
      </c>
      <c r="R38" s="122">
        <v>0</v>
      </c>
      <c r="S38" s="108"/>
      <c r="T38" s="108" t="s">
        <v>216</v>
      </c>
      <c r="U38" s="108" t="s">
        <v>217</v>
      </c>
      <c r="V38" s="108"/>
      <c r="W38" s="108" t="s">
        <v>219</v>
      </c>
      <c r="X38" s="108" t="s">
        <v>220</v>
      </c>
      <c r="Y38" s="109"/>
      <c r="Z38" s="123">
        <v>500000</v>
      </c>
      <c r="AA38" s="108" t="s">
        <v>215</v>
      </c>
      <c r="AB38" s="107">
        <v>40740.3975462963</v>
      </c>
      <c r="AC38" s="108"/>
    </row>
    <row r="39" spans="1:29" ht="12.75">
      <c r="A39" s="107">
        <v>40740</v>
      </c>
      <c r="B39" s="108" t="s">
        <v>284</v>
      </c>
      <c r="C39" s="109">
        <v>2000000</v>
      </c>
      <c r="D39" s="109"/>
      <c r="E39" s="108" t="s">
        <v>126</v>
      </c>
      <c r="F39" s="108"/>
      <c r="G39" s="108" t="s">
        <v>285</v>
      </c>
      <c r="H39" s="108"/>
      <c r="I39" s="108" t="s">
        <v>223</v>
      </c>
      <c r="J39" s="121" t="s">
        <v>212</v>
      </c>
      <c r="K39" s="121" t="s">
        <v>212</v>
      </c>
      <c r="L39" s="121" t="s">
        <v>212</v>
      </c>
      <c r="M39" s="108"/>
      <c r="N39" s="108"/>
      <c r="O39" s="108" t="s">
        <v>213</v>
      </c>
      <c r="P39" s="108" t="s">
        <v>214</v>
      </c>
      <c r="Q39" s="108" t="s">
        <v>215</v>
      </c>
      <c r="R39" s="122">
        <v>0</v>
      </c>
      <c r="S39" s="108"/>
      <c r="T39" s="108" t="s">
        <v>216</v>
      </c>
      <c r="U39" s="108" t="s">
        <v>217</v>
      </c>
      <c r="V39" s="108"/>
      <c r="W39" s="108" t="s">
        <v>219</v>
      </c>
      <c r="X39" s="108" t="s">
        <v>220</v>
      </c>
      <c r="Y39" s="109"/>
      <c r="Z39" s="123">
        <v>2000000</v>
      </c>
      <c r="AA39" s="108" t="s">
        <v>215</v>
      </c>
      <c r="AB39" s="107">
        <v>40740.39880787037</v>
      </c>
      <c r="AC39" s="108"/>
    </row>
    <row r="40" spans="1:33" ht="12.75">
      <c r="A40" s="107">
        <v>40742</v>
      </c>
      <c r="B40" s="108" t="s">
        <v>286</v>
      </c>
      <c r="C40" s="109">
        <v>16000000</v>
      </c>
      <c r="D40" s="109"/>
      <c r="E40" s="108" t="s">
        <v>126</v>
      </c>
      <c r="F40" s="108"/>
      <c r="G40" s="108" t="s">
        <v>287</v>
      </c>
      <c r="H40" s="108"/>
      <c r="I40" s="108" t="s">
        <v>223</v>
      </c>
      <c r="J40" s="121" t="s">
        <v>212</v>
      </c>
      <c r="K40" s="121" t="s">
        <v>212</v>
      </c>
      <c r="L40" s="121" t="s">
        <v>212</v>
      </c>
      <c r="M40" s="108"/>
      <c r="N40" s="108"/>
      <c r="O40" s="108" t="s">
        <v>213</v>
      </c>
      <c r="P40" s="108" t="s">
        <v>214</v>
      </c>
      <c r="Q40" s="108" t="s">
        <v>215</v>
      </c>
      <c r="R40" s="122">
        <v>0</v>
      </c>
      <c r="S40" s="108"/>
      <c r="T40" s="108" t="s">
        <v>216</v>
      </c>
      <c r="U40" s="108" t="s">
        <v>217</v>
      </c>
      <c r="V40" s="108"/>
      <c r="W40" s="108" t="s">
        <v>219</v>
      </c>
      <c r="X40" s="108" t="s">
        <v>220</v>
      </c>
      <c r="Y40" s="109"/>
      <c r="Z40" s="123">
        <v>16000000</v>
      </c>
      <c r="AA40" s="108" t="s">
        <v>215</v>
      </c>
      <c r="AB40" s="107">
        <v>40744.37862268519</v>
      </c>
      <c r="AC40" s="108"/>
      <c r="AG40" t="s">
        <v>65</v>
      </c>
    </row>
    <row r="41" spans="1:33" ht="12.75">
      <c r="A41" s="107">
        <v>40755</v>
      </c>
      <c r="B41" s="108" t="s">
        <v>288</v>
      </c>
      <c r="C41" s="109">
        <v>18000000</v>
      </c>
      <c r="D41" s="109"/>
      <c r="E41" s="108"/>
      <c r="F41" s="108"/>
      <c r="G41" s="108" t="s">
        <v>289</v>
      </c>
      <c r="H41" s="108"/>
      <c r="I41" s="108" t="s">
        <v>211</v>
      </c>
      <c r="J41" s="121" t="s">
        <v>212</v>
      </c>
      <c r="K41" s="121" t="s">
        <v>212</v>
      </c>
      <c r="L41" s="121" t="s">
        <v>212</v>
      </c>
      <c r="M41" s="108"/>
      <c r="N41" s="108"/>
      <c r="O41" s="108" t="s">
        <v>213</v>
      </c>
      <c r="P41" s="108" t="s">
        <v>214</v>
      </c>
      <c r="Q41" s="108" t="s">
        <v>215</v>
      </c>
      <c r="R41" s="122">
        <v>0</v>
      </c>
      <c r="S41" s="108"/>
      <c r="T41" s="108"/>
      <c r="U41" s="108" t="s">
        <v>217</v>
      </c>
      <c r="V41" s="108"/>
      <c r="W41" s="108" t="s">
        <v>219</v>
      </c>
      <c r="X41" s="108" t="s">
        <v>220</v>
      </c>
      <c r="Y41" s="109"/>
      <c r="Z41" s="123">
        <v>18000000</v>
      </c>
      <c r="AA41" s="108" t="s">
        <v>215</v>
      </c>
      <c r="AB41" s="107">
        <v>40773.456655092596</v>
      </c>
      <c r="AC41" s="108"/>
      <c r="AF41" t="s">
        <v>66</v>
      </c>
      <c r="AG41" t="s">
        <v>65</v>
      </c>
    </row>
    <row r="42" spans="1:33" ht="12.75">
      <c r="A42" s="107">
        <v>40755</v>
      </c>
      <c r="B42" s="108" t="s">
        <v>290</v>
      </c>
      <c r="C42" s="109"/>
      <c r="D42" s="109">
        <v>18015230</v>
      </c>
      <c r="E42" s="108"/>
      <c r="F42" s="108"/>
      <c r="G42" s="108" t="s">
        <v>291</v>
      </c>
      <c r="H42" s="108"/>
      <c r="I42" s="108" t="s">
        <v>211</v>
      </c>
      <c r="J42" s="121" t="s">
        <v>212</v>
      </c>
      <c r="K42" s="121" t="s">
        <v>212</v>
      </c>
      <c r="L42" s="121" t="s">
        <v>212</v>
      </c>
      <c r="M42" s="108"/>
      <c r="N42" s="108"/>
      <c r="O42" s="108" t="s">
        <v>213</v>
      </c>
      <c r="P42" s="108" t="s">
        <v>214</v>
      </c>
      <c r="Q42" s="108" t="s">
        <v>231</v>
      </c>
      <c r="R42" s="122">
        <v>0</v>
      </c>
      <c r="S42" s="108"/>
      <c r="T42" s="108" t="s">
        <v>216</v>
      </c>
      <c r="U42" s="108" t="s">
        <v>217</v>
      </c>
      <c r="V42" s="108"/>
      <c r="W42" s="108" t="s">
        <v>219</v>
      </c>
      <c r="X42" s="108" t="s">
        <v>220</v>
      </c>
      <c r="Y42" s="109"/>
      <c r="Z42" s="123">
        <v>-18015230</v>
      </c>
      <c r="AA42" s="108" t="s">
        <v>231</v>
      </c>
      <c r="AB42" s="107">
        <v>40758.43251157407</v>
      </c>
      <c r="AC42" s="108"/>
      <c r="AG42" t="s">
        <v>65</v>
      </c>
    </row>
    <row r="43" spans="1:32" ht="12.75">
      <c r="A43" s="107">
        <v>40755</v>
      </c>
      <c r="B43" s="108" t="s">
        <v>292</v>
      </c>
      <c r="C43" s="109">
        <v>14500000</v>
      </c>
      <c r="D43" s="109"/>
      <c r="E43" s="108"/>
      <c r="F43" s="108"/>
      <c r="G43" s="108" t="s">
        <v>293</v>
      </c>
      <c r="H43" s="108"/>
      <c r="I43" s="108" t="s">
        <v>211</v>
      </c>
      <c r="J43" s="121" t="s">
        <v>212</v>
      </c>
      <c r="K43" s="121" t="s">
        <v>212</v>
      </c>
      <c r="L43" s="121" t="s">
        <v>212</v>
      </c>
      <c r="M43" s="108"/>
      <c r="N43" s="108"/>
      <c r="O43" s="108" t="s">
        <v>213</v>
      </c>
      <c r="P43" s="108" t="s">
        <v>214</v>
      </c>
      <c r="Q43" s="108" t="s">
        <v>215</v>
      </c>
      <c r="R43" s="122">
        <v>0</v>
      </c>
      <c r="S43" s="108"/>
      <c r="T43" s="108"/>
      <c r="U43" s="108" t="s">
        <v>217</v>
      </c>
      <c r="V43" s="108"/>
      <c r="W43" s="108" t="s">
        <v>219</v>
      </c>
      <c r="X43" s="108" t="s">
        <v>220</v>
      </c>
      <c r="Y43" s="109"/>
      <c r="Z43" s="123">
        <v>14500000</v>
      </c>
      <c r="AA43" s="108" t="s">
        <v>215</v>
      </c>
      <c r="AB43" s="107">
        <v>40773.45920138889</v>
      </c>
      <c r="AC43" s="108"/>
      <c r="AF43" t="s">
        <v>66</v>
      </c>
    </row>
    <row r="44" spans="1:33" ht="12.75">
      <c r="A44" s="107">
        <v>40764</v>
      </c>
      <c r="B44" s="108" t="s">
        <v>294</v>
      </c>
      <c r="C44" s="109">
        <v>800000</v>
      </c>
      <c r="D44" s="109"/>
      <c r="E44" s="108" t="s">
        <v>126</v>
      </c>
      <c r="F44" s="108"/>
      <c r="G44" s="108" t="s">
        <v>295</v>
      </c>
      <c r="H44" s="108"/>
      <c r="I44" s="108" t="s">
        <v>223</v>
      </c>
      <c r="J44" s="121" t="s">
        <v>212</v>
      </c>
      <c r="K44" s="121" t="s">
        <v>212</v>
      </c>
      <c r="L44" s="121" t="s">
        <v>212</v>
      </c>
      <c r="M44" s="108"/>
      <c r="N44" s="108"/>
      <c r="O44" s="108" t="s">
        <v>213</v>
      </c>
      <c r="P44" s="108" t="s">
        <v>214</v>
      </c>
      <c r="Q44" s="108" t="s">
        <v>215</v>
      </c>
      <c r="R44" s="122">
        <v>0</v>
      </c>
      <c r="S44" s="108"/>
      <c r="T44" s="108" t="s">
        <v>216</v>
      </c>
      <c r="U44" s="108" t="s">
        <v>276</v>
      </c>
      <c r="V44" s="108"/>
      <c r="W44" s="108" t="s">
        <v>219</v>
      </c>
      <c r="X44" s="108" t="s">
        <v>220</v>
      </c>
      <c r="Y44" s="109"/>
      <c r="Z44" s="123">
        <v>800000</v>
      </c>
      <c r="AA44" s="108" t="s">
        <v>215</v>
      </c>
      <c r="AB44" s="107">
        <v>40770.34835648148</v>
      </c>
      <c r="AC44" s="108"/>
      <c r="AG44" t="s">
        <v>65</v>
      </c>
    </row>
    <row r="45" spans="1:33" ht="12.75">
      <c r="A45" s="107">
        <v>40772</v>
      </c>
      <c r="B45" s="108" t="s">
        <v>296</v>
      </c>
      <c r="C45" s="109">
        <v>1000000</v>
      </c>
      <c r="D45" s="109"/>
      <c r="E45" s="108" t="s">
        <v>126</v>
      </c>
      <c r="F45" s="108"/>
      <c r="G45" s="108" t="s">
        <v>297</v>
      </c>
      <c r="H45" s="108"/>
      <c r="I45" s="108" t="s">
        <v>223</v>
      </c>
      <c r="J45" s="121" t="s">
        <v>212</v>
      </c>
      <c r="K45" s="121" t="s">
        <v>212</v>
      </c>
      <c r="L45" s="121" t="s">
        <v>212</v>
      </c>
      <c r="M45" s="108"/>
      <c r="N45" s="108"/>
      <c r="O45" s="108" t="s">
        <v>213</v>
      </c>
      <c r="P45" s="108" t="s">
        <v>214</v>
      </c>
      <c r="Q45" s="108" t="s">
        <v>215</v>
      </c>
      <c r="R45" s="122">
        <v>0</v>
      </c>
      <c r="S45" s="108"/>
      <c r="T45" s="108" t="s">
        <v>216</v>
      </c>
      <c r="U45" s="108" t="s">
        <v>276</v>
      </c>
      <c r="V45" s="108"/>
      <c r="W45" s="108" t="s">
        <v>219</v>
      </c>
      <c r="X45" s="108" t="s">
        <v>220</v>
      </c>
      <c r="Y45" s="109"/>
      <c r="Z45" s="123">
        <v>1000000</v>
      </c>
      <c r="AA45" s="108" t="s">
        <v>215</v>
      </c>
      <c r="AB45" s="107">
        <v>40772.66552083333</v>
      </c>
      <c r="AC45" s="108"/>
      <c r="AG45" t="s">
        <v>65</v>
      </c>
    </row>
    <row r="46" spans="1:32" ht="12.75">
      <c r="A46" s="107">
        <v>40781</v>
      </c>
      <c r="B46" s="108" t="s">
        <v>298</v>
      </c>
      <c r="C46" s="109">
        <v>33500000</v>
      </c>
      <c r="D46" s="109"/>
      <c r="E46" s="108"/>
      <c r="F46" s="108" t="s">
        <v>299</v>
      </c>
      <c r="G46" s="108" t="s">
        <v>300</v>
      </c>
      <c r="H46" s="108"/>
      <c r="I46" s="108" t="s">
        <v>211</v>
      </c>
      <c r="J46" s="121" t="s">
        <v>212</v>
      </c>
      <c r="K46" s="121" t="s">
        <v>212</v>
      </c>
      <c r="L46" s="121" t="s">
        <v>212</v>
      </c>
      <c r="M46" s="108"/>
      <c r="N46" s="108"/>
      <c r="O46" s="108" t="s">
        <v>213</v>
      </c>
      <c r="P46" s="108" t="s">
        <v>214</v>
      </c>
      <c r="Q46" s="108" t="s">
        <v>301</v>
      </c>
      <c r="R46" s="122">
        <v>0</v>
      </c>
      <c r="S46" s="108"/>
      <c r="T46" s="108"/>
      <c r="U46" s="108" t="s">
        <v>302</v>
      </c>
      <c r="V46" s="108"/>
      <c r="W46" s="108" t="s">
        <v>219</v>
      </c>
      <c r="X46" s="108" t="s">
        <v>220</v>
      </c>
      <c r="Y46" s="109"/>
      <c r="Z46" s="123">
        <v>33500000</v>
      </c>
      <c r="AA46" s="108" t="s">
        <v>301</v>
      </c>
      <c r="AB46" s="107">
        <v>40795.59127314815</v>
      </c>
      <c r="AC46" s="108"/>
      <c r="AF46" t="s">
        <v>382</v>
      </c>
    </row>
    <row r="47" spans="1:33" ht="12.75">
      <c r="A47" s="107">
        <v>40786</v>
      </c>
      <c r="B47" s="108" t="s">
        <v>303</v>
      </c>
      <c r="C47" s="109"/>
      <c r="D47" s="109">
        <v>17762747</v>
      </c>
      <c r="E47" s="108"/>
      <c r="F47" s="108" t="s">
        <v>304</v>
      </c>
      <c r="G47" s="108" t="s">
        <v>305</v>
      </c>
      <c r="H47" s="108"/>
      <c r="I47" s="108" t="s">
        <v>306</v>
      </c>
      <c r="J47" s="121" t="s">
        <v>212</v>
      </c>
      <c r="K47" s="121" t="s">
        <v>212</v>
      </c>
      <c r="L47" s="121" t="s">
        <v>212</v>
      </c>
      <c r="M47" s="108"/>
      <c r="N47" s="108"/>
      <c r="O47" s="108" t="s">
        <v>213</v>
      </c>
      <c r="P47" s="108" t="s">
        <v>214</v>
      </c>
      <c r="Q47" s="108" t="s">
        <v>307</v>
      </c>
      <c r="R47" s="122">
        <v>0</v>
      </c>
      <c r="S47" s="108"/>
      <c r="T47" s="108" t="s">
        <v>216</v>
      </c>
      <c r="U47" s="108" t="s">
        <v>217</v>
      </c>
      <c r="V47" s="108"/>
      <c r="W47" s="108" t="s">
        <v>219</v>
      </c>
      <c r="X47" s="108" t="s">
        <v>220</v>
      </c>
      <c r="Y47" s="109"/>
      <c r="Z47" s="123">
        <v>-17762747</v>
      </c>
      <c r="AA47" s="108" t="s">
        <v>307</v>
      </c>
      <c r="AB47" s="107">
        <v>40787.659953703704</v>
      </c>
      <c r="AC47" s="108"/>
      <c r="AG47" t="s">
        <v>65</v>
      </c>
    </row>
    <row r="48" spans="1:32" ht="12.75">
      <c r="A48" s="107">
        <v>40795</v>
      </c>
      <c r="B48" s="108" t="s">
        <v>308</v>
      </c>
      <c r="C48" s="109">
        <v>3400000</v>
      </c>
      <c r="D48" s="109"/>
      <c r="E48" s="108" t="s">
        <v>126</v>
      </c>
      <c r="F48" s="108"/>
      <c r="G48" s="108" t="s">
        <v>309</v>
      </c>
      <c r="H48" s="108"/>
      <c r="I48" s="108" t="s">
        <v>223</v>
      </c>
      <c r="J48" s="121" t="s">
        <v>212</v>
      </c>
      <c r="K48" s="121" t="s">
        <v>212</v>
      </c>
      <c r="L48" s="121" t="s">
        <v>212</v>
      </c>
      <c r="M48" s="108"/>
      <c r="N48" s="108"/>
      <c r="O48" s="108" t="s">
        <v>213</v>
      </c>
      <c r="P48" s="108" t="s">
        <v>214</v>
      </c>
      <c r="Q48" s="108" t="s">
        <v>307</v>
      </c>
      <c r="R48" s="122">
        <v>0</v>
      </c>
      <c r="S48" s="108"/>
      <c r="T48" s="108" t="s">
        <v>216</v>
      </c>
      <c r="U48" s="108" t="s">
        <v>217</v>
      </c>
      <c r="V48" s="108"/>
      <c r="W48" s="108" t="s">
        <v>219</v>
      </c>
      <c r="X48" s="108" t="s">
        <v>220</v>
      </c>
      <c r="Y48" s="109"/>
      <c r="Z48" s="123">
        <v>3400000</v>
      </c>
      <c r="AA48" s="108" t="s">
        <v>307</v>
      </c>
      <c r="AB48" s="107">
        <v>40795.45652777778</v>
      </c>
      <c r="AC48" s="108"/>
      <c r="AF48" t="s">
        <v>65</v>
      </c>
    </row>
    <row r="49" spans="1:32" ht="12.75">
      <c r="A49" s="107">
        <v>40796</v>
      </c>
      <c r="B49" s="108" t="s">
        <v>310</v>
      </c>
      <c r="C49" s="109">
        <v>300000</v>
      </c>
      <c r="D49" s="109"/>
      <c r="E49" s="108" t="s">
        <v>150</v>
      </c>
      <c r="F49" s="108"/>
      <c r="G49" s="108" t="s">
        <v>311</v>
      </c>
      <c r="H49" s="108"/>
      <c r="I49" s="108" t="s">
        <v>223</v>
      </c>
      <c r="J49" s="121" t="s">
        <v>212</v>
      </c>
      <c r="K49" s="121" t="s">
        <v>212</v>
      </c>
      <c r="L49" s="121" t="s">
        <v>212</v>
      </c>
      <c r="M49" s="108"/>
      <c r="N49" s="108"/>
      <c r="O49" s="108" t="s">
        <v>213</v>
      </c>
      <c r="P49" s="108" t="s">
        <v>214</v>
      </c>
      <c r="Q49" s="108" t="s">
        <v>224</v>
      </c>
      <c r="R49" s="122">
        <v>0</v>
      </c>
      <c r="S49" s="108"/>
      <c r="T49" s="108" t="s">
        <v>216</v>
      </c>
      <c r="U49" s="108" t="s">
        <v>302</v>
      </c>
      <c r="V49" s="108"/>
      <c r="W49" s="108" t="s">
        <v>219</v>
      </c>
      <c r="X49" s="108" t="s">
        <v>220</v>
      </c>
      <c r="Y49" s="109"/>
      <c r="Z49" s="123">
        <v>300000</v>
      </c>
      <c r="AA49" s="108" t="s">
        <v>224</v>
      </c>
      <c r="AB49" s="107">
        <v>40798.38822916667</v>
      </c>
      <c r="AC49" s="108"/>
      <c r="AF49" t="s">
        <v>382</v>
      </c>
    </row>
    <row r="50" spans="1:32" ht="12.75">
      <c r="A50" s="107">
        <v>40798</v>
      </c>
      <c r="B50" s="108" t="s">
        <v>312</v>
      </c>
      <c r="C50" s="109">
        <v>4500000</v>
      </c>
      <c r="D50" s="109"/>
      <c r="E50" s="108"/>
      <c r="F50" s="108"/>
      <c r="G50" s="108" t="s">
        <v>313</v>
      </c>
      <c r="H50" s="108"/>
      <c r="I50" s="108" t="s">
        <v>211</v>
      </c>
      <c r="J50" s="121" t="s">
        <v>212</v>
      </c>
      <c r="K50" s="121" t="s">
        <v>212</v>
      </c>
      <c r="L50" s="121" t="s">
        <v>212</v>
      </c>
      <c r="M50" s="108"/>
      <c r="N50" s="108"/>
      <c r="O50" s="108" t="s">
        <v>213</v>
      </c>
      <c r="P50" s="108" t="s">
        <v>214</v>
      </c>
      <c r="Q50" s="108" t="s">
        <v>301</v>
      </c>
      <c r="R50" s="122">
        <v>0</v>
      </c>
      <c r="S50" s="108"/>
      <c r="T50" s="108"/>
      <c r="U50" s="108" t="s">
        <v>276</v>
      </c>
      <c r="V50" s="108"/>
      <c r="W50" s="108" t="s">
        <v>219</v>
      </c>
      <c r="X50" s="108" t="s">
        <v>220</v>
      </c>
      <c r="Y50" s="109"/>
      <c r="Z50" s="123">
        <v>4500000</v>
      </c>
      <c r="AA50" s="108" t="s">
        <v>301</v>
      </c>
      <c r="AB50" s="107">
        <v>40828.36993055556</v>
      </c>
      <c r="AC50" s="108"/>
      <c r="AF50" t="s">
        <v>382</v>
      </c>
    </row>
    <row r="51" spans="1:32" ht="12.75">
      <c r="A51" s="107">
        <v>40810</v>
      </c>
      <c r="B51" s="108" t="s">
        <v>314</v>
      </c>
      <c r="C51" s="109">
        <v>300000</v>
      </c>
      <c r="D51" s="109"/>
      <c r="E51" s="108" t="s">
        <v>126</v>
      </c>
      <c r="F51" s="108" t="s">
        <v>315</v>
      </c>
      <c r="G51" s="108" t="s">
        <v>316</v>
      </c>
      <c r="H51" s="108"/>
      <c r="I51" s="108" t="s">
        <v>223</v>
      </c>
      <c r="J51" s="121" t="s">
        <v>212</v>
      </c>
      <c r="K51" s="121" t="s">
        <v>212</v>
      </c>
      <c r="L51" s="121" t="s">
        <v>212</v>
      </c>
      <c r="M51" s="108"/>
      <c r="N51" s="108"/>
      <c r="O51" s="108" t="s">
        <v>213</v>
      </c>
      <c r="P51" s="108" t="s">
        <v>214</v>
      </c>
      <c r="Q51" s="108" t="s">
        <v>307</v>
      </c>
      <c r="R51" s="122">
        <v>0</v>
      </c>
      <c r="S51" s="108"/>
      <c r="T51" s="108" t="s">
        <v>216</v>
      </c>
      <c r="U51" s="108" t="s">
        <v>217</v>
      </c>
      <c r="V51" s="108"/>
      <c r="W51" s="108" t="s">
        <v>219</v>
      </c>
      <c r="X51" s="108" t="s">
        <v>220</v>
      </c>
      <c r="Y51" s="109"/>
      <c r="Z51" s="123">
        <v>300000</v>
      </c>
      <c r="AA51" s="108" t="s">
        <v>307</v>
      </c>
      <c r="AB51" s="107">
        <v>40810.34457175926</v>
      </c>
      <c r="AC51" s="108"/>
      <c r="AF51" t="s">
        <v>65</v>
      </c>
    </row>
    <row r="52" spans="1:32" ht="12.75">
      <c r="A52" s="107">
        <v>40810</v>
      </c>
      <c r="B52" s="108" t="s">
        <v>317</v>
      </c>
      <c r="C52" s="109">
        <v>500000</v>
      </c>
      <c r="D52" s="109"/>
      <c r="E52" s="108" t="s">
        <v>126</v>
      </c>
      <c r="F52" s="108"/>
      <c r="G52" s="108" t="s">
        <v>318</v>
      </c>
      <c r="H52" s="108"/>
      <c r="I52" s="108" t="s">
        <v>223</v>
      </c>
      <c r="J52" s="121" t="s">
        <v>212</v>
      </c>
      <c r="K52" s="121" t="s">
        <v>212</v>
      </c>
      <c r="L52" s="121" t="s">
        <v>212</v>
      </c>
      <c r="M52" s="108"/>
      <c r="N52" s="108"/>
      <c r="O52" s="108" t="s">
        <v>213</v>
      </c>
      <c r="P52" s="108" t="s">
        <v>214</v>
      </c>
      <c r="Q52" s="108" t="s">
        <v>307</v>
      </c>
      <c r="R52" s="122">
        <v>0</v>
      </c>
      <c r="S52" s="108"/>
      <c r="T52" s="108" t="s">
        <v>216</v>
      </c>
      <c r="U52" s="108" t="s">
        <v>217</v>
      </c>
      <c r="V52" s="108"/>
      <c r="W52" s="108" t="s">
        <v>219</v>
      </c>
      <c r="X52" s="108" t="s">
        <v>220</v>
      </c>
      <c r="Y52" s="109"/>
      <c r="Z52" s="123">
        <v>500000</v>
      </c>
      <c r="AA52" s="108" t="s">
        <v>307</v>
      </c>
      <c r="AB52" s="107">
        <v>40810.34680555556</v>
      </c>
      <c r="AC52" s="108"/>
      <c r="AF52" t="s">
        <v>65</v>
      </c>
    </row>
    <row r="53" spans="1:33" ht="12.75">
      <c r="A53" s="107">
        <v>40816</v>
      </c>
      <c r="B53" s="108" t="s">
        <v>319</v>
      </c>
      <c r="C53" s="109"/>
      <c r="D53" s="109">
        <v>17403330</v>
      </c>
      <c r="E53" s="108"/>
      <c r="F53" s="108" t="s">
        <v>320</v>
      </c>
      <c r="G53" s="108" t="s">
        <v>321</v>
      </c>
      <c r="H53" s="108"/>
      <c r="I53" s="108" t="s">
        <v>211</v>
      </c>
      <c r="J53" s="121" t="s">
        <v>212</v>
      </c>
      <c r="K53" s="121" t="s">
        <v>212</v>
      </c>
      <c r="L53" s="121" t="s">
        <v>212</v>
      </c>
      <c r="M53" s="108"/>
      <c r="N53" s="108"/>
      <c r="O53" s="108" t="s">
        <v>213</v>
      </c>
      <c r="P53" s="108" t="s">
        <v>214</v>
      </c>
      <c r="Q53" s="108" t="s">
        <v>307</v>
      </c>
      <c r="R53" s="122">
        <v>0</v>
      </c>
      <c r="S53" s="108"/>
      <c r="T53" s="108"/>
      <c r="U53" s="108" t="s">
        <v>302</v>
      </c>
      <c r="V53" s="108"/>
      <c r="W53" s="108" t="s">
        <v>219</v>
      </c>
      <c r="X53" s="108" t="s">
        <v>220</v>
      </c>
      <c r="Y53" s="109"/>
      <c r="Z53" s="123">
        <v>-17403330</v>
      </c>
      <c r="AA53" s="108" t="s">
        <v>307</v>
      </c>
      <c r="AB53" s="107">
        <v>40834.42128472222</v>
      </c>
      <c r="AC53" s="108"/>
      <c r="AG53" t="s">
        <v>66</v>
      </c>
    </row>
    <row r="54" spans="1:33" ht="12.75">
      <c r="A54" s="107">
        <v>40816</v>
      </c>
      <c r="B54" s="108" t="s">
        <v>322</v>
      </c>
      <c r="C54" s="109"/>
      <c r="D54" s="109">
        <v>18414812</v>
      </c>
      <c r="E54" s="108"/>
      <c r="F54" s="108"/>
      <c r="G54" s="108" t="s">
        <v>323</v>
      </c>
      <c r="H54" s="108"/>
      <c r="I54" s="108" t="s">
        <v>211</v>
      </c>
      <c r="J54" s="121" t="s">
        <v>212</v>
      </c>
      <c r="K54" s="121" t="s">
        <v>212</v>
      </c>
      <c r="L54" s="121" t="s">
        <v>212</v>
      </c>
      <c r="M54" s="108"/>
      <c r="N54" s="108"/>
      <c r="O54" s="108" t="s">
        <v>213</v>
      </c>
      <c r="P54" s="108" t="s">
        <v>214</v>
      </c>
      <c r="Q54" s="108" t="s">
        <v>307</v>
      </c>
      <c r="R54" s="122">
        <v>0</v>
      </c>
      <c r="S54" s="108"/>
      <c r="T54" s="108" t="s">
        <v>216</v>
      </c>
      <c r="U54" s="108" t="s">
        <v>217</v>
      </c>
      <c r="V54" s="108"/>
      <c r="W54" s="108" t="s">
        <v>219</v>
      </c>
      <c r="X54" s="108" t="s">
        <v>220</v>
      </c>
      <c r="Y54" s="109"/>
      <c r="Z54" s="123">
        <v>-18414812</v>
      </c>
      <c r="AA54" s="108" t="s">
        <v>307</v>
      </c>
      <c r="AB54" s="107">
        <v>40819.66542824074</v>
      </c>
      <c r="AC54" s="108"/>
      <c r="AG54" t="s">
        <v>65</v>
      </c>
    </row>
    <row r="55" spans="1:32" ht="12.75">
      <c r="A55" s="107">
        <v>40816</v>
      </c>
      <c r="B55" s="108" t="s">
        <v>324</v>
      </c>
      <c r="C55" s="109"/>
      <c r="D55" s="109">
        <v>23964492</v>
      </c>
      <c r="E55" s="108"/>
      <c r="F55" s="108" t="s">
        <v>66</v>
      </c>
      <c r="G55" s="108" t="s">
        <v>325</v>
      </c>
      <c r="H55" s="108"/>
      <c r="I55" s="108" t="s">
        <v>211</v>
      </c>
      <c r="J55" s="121" t="s">
        <v>212</v>
      </c>
      <c r="K55" s="121" t="s">
        <v>212</v>
      </c>
      <c r="L55" s="121" t="s">
        <v>212</v>
      </c>
      <c r="M55" s="108"/>
      <c r="N55" s="108"/>
      <c r="O55" s="108" t="s">
        <v>213</v>
      </c>
      <c r="P55" s="108" t="s">
        <v>214</v>
      </c>
      <c r="Q55" s="108" t="s">
        <v>307</v>
      </c>
      <c r="R55" s="122">
        <v>0</v>
      </c>
      <c r="S55" s="108"/>
      <c r="T55" s="108"/>
      <c r="U55" s="108" t="s">
        <v>302</v>
      </c>
      <c r="V55" s="108"/>
      <c r="W55" s="108" t="s">
        <v>219</v>
      </c>
      <c r="X55" s="108" t="s">
        <v>220</v>
      </c>
      <c r="Y55" s="109"/>
      <c r="Z55" s="123">
        <v>-23964492</v>
      </c>
      <c r="AA55" s="108" t="s">
        <v>307</v>
      </c>
      <c r="AB55" s="107">
        <v>40834.42511574074</v>
      </c>
      <c r="AC55" s="108"/>
      <c r="AF55" t="s">
        <v>66</v>
      </c>
    </row>
    <row r="56" spans="1:32" ht="12.75">
      <c r="A56" s="107">
        <v>40816</v>
      </c>
      <c r="B56" s="108" t="s">
        <v>326</v>
      </c>
      <c r="C56" s="109">
        <v>23700000</v>
      </c>
      <c r="D56" s="109"/>
      <c r="E56" s="108"/>
      <c r="F56" s="108"/>
      <c r="G56" s="108" t="s">
        <v>327</v>
      </c>
      <c r="H56" s="108"/>
      <c r="I56" s="108" t="s">
        <v>211</v>
      </c>
      <c r="J56" s="121" t="s">
        <v>212</v>
      </c>
      <c r="K56" s="121" t="s">
        <v>212</v>
      </c>
      <c r="L56" s="121" t="s">
        <v>212</v>
      </c>
      <c r="M56" s="108"/>
      <c r="N56" s="108"/>
      <c r="O56" s="108" t="s">
        <v>213</v>
      </c>
      <c r="P56" s="108" t="s">
        <v>214</v>
      </c>
      <c r="Q56" s="108" t="s">
        <v>307</v>
      </c>
      <c r="R56" s="122">
        <v>0</v>
      </c>
      <c r="S56" s="108"/>
      <c r="T56" s="108"/>
      <c r="U56" s="108" t="s">
        <v>302</v>
      </c>
      <c r="V56" s="108"/>
      <c r="W56" s="108" t="s">
        <v>219</v>
      </c>
      <c r="X56" s="108" t="s">
        <v>220</v>
      </c>
      <c r="Y56" s="109"/>
      <c r="Z56" s="123">
        <v>23700000</v>
      </c>
      <c r="AA56" s="108" t="s">
        <v>307</v>
      </c>
      <c r="AB56" s="107">
        <v>40834.38721064815</v>
      </c>
      <c r="AC56" s="108"/>
      <c r="AF56" t="s">
        <v>66</v>
      </c>
    </row>
    <row r="57" spans="1:29" ht="12.75">
      <c r="A57" s="107">
        <v>40830</v>
      </c>
      <c r="B57" s="108" t="s">
        <v>328</v>
      </c>
      <c r="C57" s="109">
        <v>11157000</v>
      </c>
      <c r="D57" s="109"/>
      <c r="E57" s="108"/>
      <c r="F57" s="108" t="s">
        <v>329</v>
      </c>
      <c r="G57" s="108" t="s">
        <v>330</v>
      </c>
      <c r="H57" s="108"/>
      <c r="I57" s="108" t="s">
        <v>211</v>
      </c>
      <c r="J57" s="121" t="s">
        <v>212</v>
      </c>
      <c r="K57" s="121" t="s">
        <v>212</v>
      </c>
      <c r="L57" s="121" t="s">
        <v>212</v>
      </c>
      <c r="M57" s="108"/>
      <c r="N57" s="108"/>
      <c r="O57" s="108" t="s">
        <v>213</v>
      </c>
      <c r="P57" s="108" t="s">
        <v>214</v>
      </c>
      <c r="Q57" s="108" t="s">
        <v>307</v>
      </c>
      <c r="R57" s="122">
        <v>0</v>
      </c>
      <c r="S57" s="108"/>
      <c r="T57" s="108"/>
      <c r="U57" s="108" t="s">
        <v>302</v>
      </c>
      <c r="V57" s="108"/>
      <c r="W57" s="108" t="s">
        <v>219</v>
      </c>
      <c r="X57" s="108" t="s">
        <v>220</v>
      </c>
      <c r="Y57" s="109"/>
      <c r="Z57" s="123">
        <v>11157000</v>
      </c>
      <c r="AA57" s="108" t="s">
        <v>307</v>
      </c>
      <c r="AB57" s="107">
        <v>40830.42333333333</v>
      </c>
      <c r="AC57" s="108"/>
    </row>
    <row r="58" spans="1:29" s="130" customFormat="1" ht="12.75">
      <c r="A58" s="124">
        <v>40834</v>
      </c>
      <c r="B58" s="125" t="s">
        <v>331</v>
      </c>
      <c r="C58" s="126">
        <v>900000</v>
      </c>
      <c r="D58" s="126"/>
      <c r="E58" s="125" t="s">
        <v>126</v>
      </c>
      <c r="F58" s="125"/>
      <c r="G58" s="125" t="s">
        <v>332</v>
      </c>
      <c r="H58" s="125"/>
      <c r="I58" s="125" t="s">
        <v>223</v>
      </c>
      <c r="J58" s="127" t="s">
        <v>212</v>
      </c>
      <c r="K58" s="127" t="s">
        <v>212</v>
      </c>
      <c r="L58" s="127" t="s">
        <v>212</v>
      </c>
      <c r="M58" s="125"/>
      <c r="N58" s="125"/>
      <c r="O58" s="125" t="s">
        <v>213</v>
      </c>
      <c r="P58" s="125" t="s">
        <v>214</v>
      </c>
      <c r="Q58" s="125" t="s">
        <v>307</v>
      </c>
      <c r="R58" s="128">
        <v>0</v>
      </c>
      <c r="S58" s="125"/>
      <c r="T58" s="125"/>
      <c r="U58" s="125" t="s">
        <v>302</v>
      </c>
      <c r="V58" s="125"/>
      <c r="W58" s="125" t="s">
        <v>219</v>
      </c>
      <c r="X58" s="125" t="s">
        <v>220</v>
      </c>
      <c r="Y58" s="126"/>
      <c r="Z58" s="129">
        <v>900000</v>
      </c>
      <c r="AA58" s="125" t="s">
        <v>307</v>
      </c>
      <c r="AB58" s="124">
        <v>40834.70481481482</v>
      </c>
      <c r="AC58" s="125"/>
    </row>
    <row r="59" spans="1:32" ht="12.75">
      <c r="A59" s="107">
        <v>40847</v>
      </c>
      <c r="B59" s="108" t="s">
        <v>333</v>
      </c>
      <c r="C59" s="109">
        <v>300000</v>
      </c>
      <c r="D59" s="109"/>
      <c r="E59" s="108"/>
      <c r="F59" s="108" t="s">
        <v>334</v>
      </c>
      <c r="G59" s="108" t="s">
        <v>335</v>
      </c>
      <c r="H59" s="108"/>
      <c r="I59" s="108" t="s">
        <v>211</v>
      </c>
      <c r="J59" s="121" t="s">
        <v>212</v>
      </c>
      <c r="K59" s="121" t="s">
        <v>212</v>
      </c>
      <c r="L59" s="121" t="s">
        <v>212</v>
      </c>
      <c r="M59" s="108"/>
      <c r="N59" s="108"/>
      <c r="O59" s="108" t="s">
        <v>213</v>
      </c>
      <c r="P59" s="108" t="s">
        <v>214</v>
      </c>
      <c r="Q59" s="108" t="s">
        <v>301</v>
      </c>
      <c r="R59" s="122">
        <v>0</v>
      </c>
      <c r="S59" s="108"/>
      <c r="T59" s="108"/>
      <c r="U59" s="108" t="s">
        <v>302</v>
      </c>
      <c r="V59" s="108"/>
      <c r="W59" s="108" t="s">
        <v>219</v>
      </c>
      <c r="X59" s="108" t="s">
        <v>220</v>
      </c>
      <c r="Y59" s="109"/>
      <c r="Z59" s="123">
        <v>300000</v>
      </c>
      <c r="AA59" s="108" t="s">
        <v>301</v>
      </c>
      <c r="AB59" s="107">
        <v>40861.56178240741</v>
      </c>
      <c r="AC59" s="108"/>
      <c r="AF59" s="78" t="s">
        <v>382</v>
      </c>
    </row>
    <row r="60" spans="1:32" ht="12.75">
      <c r="A60" s="107">
        <v>40847</v>
      </c>
      <c r="B60" s="108" t="s">
        <v>336</v>
      </c>
      <c r="C60" s="109">
        <v>1512000</v>
      </c>
      <c r="D60" s="109"/>
      <c r="E60" s="108"/>
      <c r="F60" s="108" t="s">
        <v>337</v>
      </c>
      <c r="G60" s="108" t="s">
        <v>335</v>
      </c>
      <c r="H60" s="108"/>
      <c r="I60" s="108" t="s">
        <v>211</v>
      </c>
      <c r="J60" s="121" t="s">
        <v>212</v>
      </c>
      <c r="K60" s="121" t="s">
        <v>212</v>
      </c>
      <c r="L60" s="121" t="s">
        <v>212</v>
      </c>
      <c r="M60" s="108"/>
      <c r="N60" s="108"/>
      <c r="O60" s="108" t="s">
        <v>213</v>
      </c>
      <c r="P60" s="108" t="s">
        <v>214</v>
      </c>
      <c r="Q60" s="108" t="s">
        <v>301</v>
      </c>
      <c r="R60" s="122">
        <v>0</v>
      </c>
      <c r="S60" s="108"/>
      <c r="T60" s="108"/>
      <c r="U60" s="108" t="s">
        <v>302</v>
      </c>
      <c r="V60" s="108"/>
      <c r="W60" s="108" t="s">
        <v>219</v>
      </c>
      <c r="X60" s="108" t="s">
        <v>220</v>
      </c>
      <c r="Y60" s="109"/>
      <c r="Z60" s="123">
        <v>1512000</v>
      </c>
      <c r="AA60" s="108" t="s">
        <v>301</v>
      </c>
      <c r="AB60" s="107">
        <v>40861.56178240741</v>
      </c>
      <c r="AC60" s="108"/>
      <c r="AF60" s="78" t="s">
        <v>382</v>
      </c>
    </row>
    <row r="61" spans="1:32" ht="12.75">
      <c r="A61" s="107">
        <v>40847</v>
      </c>
      <c r="B61" s="108" t="s">
        <v>338</v>
      </c>
      <c r="C61" s="109">
        <v>30000</v>
      </c>
      <c r="D61" s="109"/>
      <c r="E61" s="108"/>
      <c r="F61" s="108" t="s">
        <v>339</v>
      </c>
      <c r="G61" s="108" t="s">
        <v>335</v>
      </c>
      <c r="H61" s="108"/>
      <c r="I61" s="108" t="s">
        <v>211</v>
      </c>
      <c r="J61" s="121" t="s">
        <v>212</v>
      </c>
      <c r="K61" s="121" t="s">
        <v>212</v>
      </c>
      <c r="L61" s="121" t="s">
        <v>212</v>
      </c>
      <c r="M61" s="108"/>
      <c r="N61" s="108"/>
      <c r="O61" s="108" t="s">
        <v>213</v>
      </c>
      <c r="P61" s="108" t="s">
        <v>214</v>
      </c>
      <c r="Q61" s="108" t="s">
        <v>301</v>
      </c>
      <c r="R61" s="122">
        <v>0</v>
      </c>
      <c r="S61" s="108"/>
      <c r="T61" s="108"/>
      <c r="U61" s="108" t="s">
        <v>302</v>
      </c>
      <c r="V61" s="108"/>
      <c r="W61" s="108" t="s">
        <v>219</v>
      </c>
      <c r="X61" s="108" t="s">
        <v>220</v>
      </c>
      <c r="Y61" s="109"/>
      <c r="Z61" s="123">
        <v>30000</v>
      </c>
      <c r="AA61" s="108" t="s">
        <v>301</v>
      </c>
      <c r="AB61" s="107">
        <v>40861.56178240741</v>
      </c>
      <c r="AC61" s="108"/>
      <c r="AF61" s="78" t="s">
        <v>382</v>
      </c>
    </row>
    <row r="62" spans="1:32" ht="12.75">
      <c r="A62" s="107">
        <v>40847</v>
      </c>
      <c r="B62" s="108" t="s">
        <v>338</v>
      </c>
      <c r="C62" s="109">
        <v>26000</v>
      </c>
      <c r="D62" s="109"/>
      <c r="E62" s="108"/>
      <c r="F62" s="108" t="s">
        <v>339</v>
      </c>
      <c r="G62" s="108" t="s">
        <v>335</v>
      </c>
      <c r="H62" s="108"/>
      <c r="I62" s="108" t="s">
        <v>211</v>
      </c>
      <c r="J62" s="121" t="s">
        <v>212</v>
      </c>
      <c r="K62" s="121" t="s">
        <v>212</v>
      </c>
      <c r="L62" s="121" t="s">
        <v>212</v>
      </c>
      <c r="M62" s="108"/>
      <c r="N62" s="108"/>
      <c r="O62" s="108" t="s">
        <v>213</v>
      </c>
      <c r="P62" s="108" t="s">
        <v>214</v>
      </c>
      <c r="Q62" s="108" t="s">
        <v>301</v>
      </c>
      <c r="R62" s="122">
        <v>0</v>
      </c>
      <c r="S62" s="108"/>
      <c r="T62" s="108"/>
      <c r="U62" s="108" t="s">
        <v>302</v>
      </c>
      <c r="V62" s="108"/>
      <c r="W62" s="108" t="s">
        <v>219</v>
      </c>
      <c r="X62" s="108" t="s">
        <v>220</v>
      </c>
      <c r="Y62" s="109"/>
      <c r="Z62" s="123">
        <v>26000</v>
      </c>
      <c r="AA62" s="108" t="s">
        <v>301</v>
      </c>
      <c r="AB62" s="107">
        <v>40861.56178240741</v>
      </c>
      <c r="AC62" s="108"/>
      <c r="AF62" s="78" t="s">
        <v>382</v>
      </c>
    </row>
    <row r="63" spans="1:32" ht="12.75">
      <c r="A63" s="107">
        <v>40847</v>
      </c>
      <c r="B63" s="108" t="s">
        <v>338</v>
      </c>
      <c r="C63" s="109">
        <v>50000</v>
      </c>
      <c r="D63" s="109"/>
      <c r="E63" s="108"/>
      <c r="F63" s="108" t="s">
        <v>339</v>
      </c>
      <c r="G63" s="108" t="s">
        <v>335</v>
      </c>
      <c r="H63" s="108"/>
      <c r="I63" s="108" t="s">
        <v>211</v>
      </c>
      <c r="J63" s="121" t="s">
        <v>212</v>
      </c>
      <c r="K63" s="121" t="s">
        <v>212</v>
      </c>
      <c r="L63" s="121" t="s">
        <v>212</v>
      </c>
      <c r="M63" s="108"/>
      <c r="N63" s="108"/>
      <c r="O63" s="108" t="s">
        <v>213</v>
      </c>
      <c r="P63" s="108" t="s">
        <v>214</v>
      </c>
      <c r="Q63" s="108" t="s">
        <v>301</v>
      </c>
      <c r="R63" s="122">
        <v>0</v>
      </c>
      <c r="S63" s="108"/>
      <c r="T63" s="108"/>
      <c r="U63" s="108" t="s">
        <v>302</v>
      </c>
      <c r="V63" s="108"/>
      <c r="W63" s="108" t="s">
        <v>219</v>
      </c>
      <c r="X63" s="108" t="s">
        <v>220</v>
      </c>
      <c r="Y63" s="109"/>
      <c r="Z63" s="123">
        <v>50000</v>
      </c>
      <c r="AA63" s="108" t="s">
        <v>301</v>
      </c>
      <c r="AB63" s="107">
        <v>40861.56178240741</v>
      </c>
      <c r="AC63" s="108"/>
      <c r="AF63" s="78" t="s">
        <v>382</v>
      </c>
    </row>
    <row r="64" spans="1:32" ht="12.75">
      <c r="A64" s="107">
        <v>40847</v>
      </c>
      <c r="B64" s="108" t="s">
        <v>340</v>
      </c>
      <c r="C64" s="109">
        <v>75000</v>
      </c>
      <c r="D64" s="109"/>
      <c r="E64" s="108"/>
      <c r="F64" s="108" t="s">
        <v>341</v>
      </c>
      <c r="G64" s="108" t="s">
        <v>335</v>
      </c>
      <c r="H64" s="108"/>
      <c r="I64" s="108" t="s">
        <v>211</v>
      </c>
      <c r="J64" s="121" t="s">
        <v>212</v>
      </c>
      <c r="K64" s="121" t="s">
        <v>212</v>
      </c>
      <c r="L64" s="121" t="s">
        <v>212</v>
      </c>
      <c r="M64" s="108"/>
      <c r="N64" s="108"/>
      <c r="O64" s="108" t="s">
        <v>213</v>
      </c>
      <c r="P64" s="108" t="s">
        <v>214</v>
      </c>
      <c r="Q64" s="108" t="s">
        <v>301</v>
      </c>
      <c r="R64" s="122">
        <v>0</v>
      </c>
      <c r="S64" s="108"/>
      <c r="T64" s="108"/>
      <c r="U64" s="108" t="s">
        <v>302</v>
      </c>
      <c r="V64" s="108"/>
      <c r="W64" s="108" t="s">
        <v>219</v>
      </c>
      <c r="X64" s="108" t="s">
        <v>220</v>
      </c>
      <c r="Y64" s="109"/>
      <c r="Z64" s="123">
        <v>75000</v>
      </c>
      <c r="AA64" s="108" t="s">
        <v>301</v>
      </c>
      <c r="AB64" s="107">
        <v>40861.56178240741</v>
      </c>
      <c r="AC64" s="108"/>
      <c r="AF64" s="78" t="s">
        <v>382</v>
      </c>
    </row>
    <row r="65" spans="1:33" ht="12.75">
      <c r="A65" s="107">
        <v>40847</v>
      </c>
      <c r="B65" s="108" t="s">
        <v>342</v>
      </c>
      <c r="C65" s="109"/>
      <c r="D65" s="109">
        <v>18789279</v>
      </c>
      <c r="E65" s="108"/>
      <c r="F65" s="108"/>
      <c r="G65" s="108" t="s">
        <v>343</v>
      </c>
      <c r="H65" s="108"/>
      <c r="I65" s="108" t="s">
        <v>211</v>
      </c>
      <c r="J65" s="121" t="s">
        <v>212</v>
      </c>
      <c r="K65" s="121" t="s">
        <v>212</v>
      </c>
      <c r="L65" s="121" t="s">
        <v>212</v>
      </c>
      <c r="M65" s="108"/>
      <c r="N65" s="108"/>
      <c r="O65" s="108" t="s">
        <v>213</v>
      </c>
      <c r="P65" s="108" t="s">
        <v>214</v>
      </c>
      <c r="Q65" s="108" t="s">
        <v>307</v>
      </c>
      <c r="R65" s="122">
        <v>0</v>
      </c>
      <c r="S65" s="108"/>
      <c r="T65" s="108" t="s">
        <v>216</v>
      </c>
      <c r="U65" s="108" t="s">
        <v>217</v>
      </c>
      <c r="V65" s="108"/>
      <c r="W65" s="108" t="s">
        <v>219</v>
      </c>
      <c r="X65" s="108" t="s">
        <v>220</v>
      </c>
      <c r="Y65" s="109"/>
      <c r="Z65" s="123">
        <v>-18789279</v>
      </c>
      <c r="AA65" s="108" t="s">
        <v>307</v>
      </c>
      <c r="AB65" s="107">
        <v>40850.36513888889</v>
      </c>
      <c r="AC65" s="108"/>
      <c r="AG65" s="78" t="s">
        <v>65</v>
      </c>
    </row>
    <row r="66" spans="1:33" ht="12.75">
      <c r="A66" s="107">
        <v>40847</v>
      </c>
      <c r="B66" s="108" t="s">
        <v>344</v>
      </c>
      <c r="C66" s="109"/>
      <c r="D66" s="109">
        <v>48366648</v>
      </c>
      <c r="E66" s="108"/>
      <c r="F66" s="108"/>
      <c r="G66" s="108" t="s">
        <v>345</v>
      </c>
      <c r="H66" s="108"/>
      <c r="I66" s="108" t="s">
        <v>211</v>
      </c>
      <c r="J66" s="121" t="s">
        <v>212</v>
      </c>
      <c r="K66" s="121" t="s">
        <v>212</v>
      </c>
      <c r="L66" s="121" t="s">
        <v>212</v>
      </c>
      <c r="M66" s="108"/>
      <c r="N66" s="108"/>
      <c r="O66" s="108" t="s">
        <v>213</v>
      </c>
      <c r="P66" s="108" t="s">
        <v>214</v>
      </c>
      <c r="Q66" s="108" t="s">
        <v>307</v>
      </c>
      <c r="R66" s="122">
        <v>0</v>
      </c>
      <c r="S66" s="108"/>
      <c r="T66" s="108"/>
      <c r="U66" s="108" t="s">
        <v>302</v>
      </c>
      <c r="V66" s="108"/>
      <c r="W66" s="108" t="s">
        <v>219</v>
      </c>
      <c r="X66" s="108" t="s">
        <v>220</v>
      </c>
      <c r="Y66" s="109"/>
      <c r="Z66" s="123">
        <v>-48366648</v>
      </c>
      <c r="AA66" s="108" t="s">
        <v>307</v>
      </c>
      <c r="AB66" s="107">
        <v>40861.44675925926</v>
      </c>
      <c r="AC66" s="108"/>
      <c r="AG66" s="78" t="s">
        <v>66</v>
      </c>
    </row>
    <row r="67" spans="1:33" ht="12.75">
      <c r="A67" s="107">
        <v>40847</v>
      </c>
      <c r="B67" s="108" t="s">
        <v>346</v>
      </c>
      <c r="C67" s="109"/>
      <c r="D67" s="109">
        <v>17111261</v>
      </c>
      <c r="E67" s="108"/>
      <c r="F67" s="108"/>
      <c r="G67" s="108" t="s">
        <v>347</v>
      </c>
      <c r="H67" s="108"/>
      <c r="I67" s="108" t="s">
        <v>211</v>
      </c>
      <c r="J67" s="121" t="s">
        <v>212</v>
      </c>
      <c r="K67" s="121" t="s">
        <v>212</v>
      </c>
      <c r="L67" s="121" t="s">
        <v>212</v>
      </c>
      <c r="M67" s="108"/>
      <c r="N67" s="108"/>
      <c r="O67" s="108" t="s">
        <v>213</v>
      </c>
      <c r="P67" s="108" t="s">
        <v>214</v>
      </c>
      <c r="Q67" s="108" t="s">
        <v>307</v>
      </c>
      <c r="R67" s="122">
        <v>0</v>
      </c>
      <c r="S67" s="108"/>
      <c r="T67" s="108"/>
      <c r="U67" s="108" t="s">
        <v>302</v>
      </c>
      <c r="V67" s="108"/>
      <c r="W67" s="108" t="s">
        <v>219</v>
      </c>
      <c r="X67" s="108" t="s">
        <v>220</v>
      </c>
      <c r="Y67" s="109"/>
      <c r="Z67" s="123">
        <v>-17111261</v>
      </c>
      <c r="AA67" s="108" t="s">
        <v>307</v>
      </c>
      <c r="AB67" s="107">
        <v>40861.44763888889</v>
      </c>
      <c r="AC67" s="108"/>
      <c r="AG67" s="78" t="s">
        <v>66</v>
      </c>
    </row>
    <row r="68" spans="1:32" ht="12.75">
      <c r="A68" s="107">
        <v>40847</v>
      </c>
      <c r="B68" s="108" t="s">
        <v>333</v>
      </c>
      <c r="C68" s="109">
        <v>3249000</v>
      </c>
      <c r="D68" s="109"/>
      <c r="E68" s="108"/>
      <c r="F68" s="108" t="s">
        <v>339</v>
      </c>
      <c r="G68" s="108" t="s">
        <v>335</v>
      </c>
      <c r="H68" s="108"/>
      <c r="I68" s="108" t="s">
        <v>211</v>
      </c>
      <c r="J68" s="121" t="s">
        <v>212</v>
      </c>
      <c r="K68" s="121" t="s">
        <v>212</v>
      </c>
      <c r="L68" s="121" t="s">
        <v>212</v>
      </c>
      <c r="M68" s="108"/>
      <c r="N68" s="108"/>
      <c r="O68" s="108" t="s">
        <v>213</v>
      </c>
      <c r="P68" s="108" t="s">
        <v>214</v>
      </c>
      <c r="Q68" s="108" t="s">
        <v>301</v>
      </c>
      <c r="R68" s="122">
        <v>0</v>
      </c>
      <c r="S68" s="108"/>
      <c r="T68" s="108"/>
      <c r="U68" s="108" t="s">
        <v>302</v>
      </c>
      <c r="V68" s="108"/>
      <c r="W68" s="108" t="s">
        <v>219</v>
      </c>
      <c r="X68" s="108" t="s">
        <v>220</v>
      </c>
      <c r="Y68" s="109"/>
      <c r="Z68" s="123">
        <v>3249000</v>
      </c>
      <c r="AA68" s="108" t="s">
        <v>301</v>
      </c>
      <c r="AB68" s="107">
        <v>40861.56178240741</v>
      </c>
      <c r="AC68" s="108"/>
      <c r="AF68" s="78" t="s">
        <v>382</v>
      </c>
    </row>
    <row r="69" spans="1:32" ht="12.75">
      <c r="A69" s="107">
        <v>40847</v>
      </c>
      <c r="B69" s="108" t="s">
        <v>333</v>
      </c>
      <c r="C69" s="109">
        <v>258000</v>
      </c>
      <c r="D69" s="109"/>
      <c r="E69" s="108"/>
      <c r="F69" s="108" t="s">
        <v>348</v>
      </c>
      <c r="G69" s="108" t="s">
        <v>335</v>
      </c>
      <c r="H69" s="108"/>
      <c r="I69" s="108" t="s">
        <v>211</v>
      </c>
      <c r="J69" s="121" t="s">
        <v>212</v>
      </c>
      <c r="K69" s="121" t="s">
        <v>212</v>
      </c>
      <c r="L69" s="121" t="s">
        <v>212</v>
      </c>
      <c r="M69" s="108"/>
      <c r="N69" s="108"/>
      <c r="O69" s="108" t="s">
        <v>213</v>
      </c>
      <c r="P69" s="108" t="s">
        <v>214</v>
      </c>
      <c r="Q69" s="108" t="s">
        <v>301</v>
      </c>
      <c r="R69" s="122">
        <v>0</v>
      </c>
      <c r="S69" s="108"/>
      <c r="T69" s="108"/>
      <c r="U69" s="108" t="s">
        <v>302</v>
      </c>
      <c r="V69" s="108"/>
      <c r="W69" s="108" t="s">
        <v>219</v>
      </c>
      <c r="X69" s="108" t="s">
        <v>220</v>
      </c>
      <c r="Y69" s="109"/>
      <c r="Z69" s="123">
        <v>258000</v>
      </c>
      <c r="AA69" s="108" t="s">
        <v>301</v>
      </c>
      <c r="AB69" s="107">
        <v>40861.56178240741</v>
      </c>
      <c r="AC69" s="108"/>
      <c r="AF69" s="78" t="s">
        <v>382</v>
      </c>
    </row>
    <row r="70" spans="1:29" ht="12.75">
      <c r="A70" s="107">
        <v>40859</v>
      </c>
      <c r="B70" s="108" t="s">
        <v>349</v>
      </c>
      <c r="C70" s="109">
        <v>28000000</v>
      </c>
      <c r="D70" s="109"/>
      <c r="E70" s="108"/>
      <c r="F70" s="108" t="s">
        <v>350</v>
      </c>
      <c r="G70" s="108" t="s">
        <v>351</v>
      </c>
      <c r="H70" s="108"/>
      <c r="I70" s="108" t="s">
        <v>352</v>
      </c>
      <c r="J70" s="121" t="s">
        <v>212</v>
      </c>
      <c r="K70" s="121" t="s">
        <v>212</v>
      </c>
      <c r="L70" s="121" t="s">
        <v>212</v>
      </c>
      <c r="M70" s="108"/>
      <c r="N70" s="108"/>
      <c r="O70" s="108" t="s">
        <v>213</v>
      </c>
      <c r="P70" s="108" t="s">
        <v>214</v>
      </c>
      <c r="Q70" s="108" t="s">
        <v>215</v>
      </c>
      <c r="R70" s="122">
        <v>0</v>
      </c>
      <c r="S70" s="108"/>
      <c r="T70" s="108"/>
      <c r="U70" s="108" t="s">
        <v>217</v>
      </c>
      <c r="V70" s="108"/>
      <c r="W70" s="108" t="s">
        <v>219</v>
      </c>
      <c r="X70" s="108" t="s">
        <v>220</v>
      </c>
      <c r="Y70" s="109"/>
      <c r="Z70" s="123">
        <v>28000000</v>
      </c>
      <c r="AA70" s="108" t="s">
        <v>307</v>
      </c>
      <c r="AB70" s="107">
        <v>40859.46282407407</v>
      </c>
      <c r="AC70" s="108"/>
    </row>
    <row r="71" spans="1:29" ht="12.75">
      <c r="A71" s="107">
        <v>40872</v>
      </c>
      <c r="B71" s="108" t="s">
        <v>353</v>
      </c>
      <c r="C71" s="109">
        <v>20260000</v>
      </c>
      <c r="D71" s="109"/>
      <c r="E71" s="108" t="s">
        <v>126</v>
      </c>
      <c r="F71" s="108" t="s">
        <v>315</v>
      </c>
      <c r="G71" s="108" t="s">
        <v>354</v>
      </c>
      <c r="H71" s="108"/>
      <c r="I71" s="108" t="s">
        <v>223</v>
      </c>
      <c r="J71" s="121" t="s">
        <v>212</v>
      </c>
      <c r="K71" s="121" t="s">
        <v>212</v>
      </c>
      <c r="L71" s="121" t="s">
        <v>212</v>
      </c>
      <c r="M71" s="108"/>
      <c r="N71" s="108"/>
      <c r="O71" s="108" t="s">
        <v>213</v>
      </c>
      <c r="P71" s="108" t="s">
        <v>214</v>
      </c>
      <c r="Q71" s="108" t="s">
        <v>355</v>
      </c>
      <c r="R71" s="122">
        <v>0</v>
      </c>
      <c r="S71" s="108"/>
      <c r="T71" s="108"/>
      <c r="U71" s="108" t="s">
        <v>356</v>
      </c>
      <c r="V71" s="108"/>
      <c r="W71" s="108" t="s">
        <v>219</v>
      </c>
      <c r="X71" s="108" t="s">
        <v>220</v>
      </c>
      <c r="Y71" s="109"/>
      <c r="Z71" s="123">
        <v>20260000</v>
      </c>
      <c r="AA71" s="108" t="s">
        <v>307</v>
      </c>
      <c r="AB71" s="107">
        <v>40872.41857638889</v>
      </c>
      <c r="AC71" s="108"/>
    </row>
    <row r="72" spans="1:29" ht="12.75">
      <c r="A72" s="107">
        <v>40876</v>
      </c>
      <c r="B72" s="108" t="s">
        <v>357</v>
      </c>
      <c r="C72" s="109">
        <v>50000000</v>
      </c>
      <c r="D72" s="109"/>
      <c r="E72" s="108" t="s">
        <v>358</v>
      </c>
      <c r="F72" s="108"/>
      <c r="G72" s="108" t="s">
        <v>359</v>
      </c>
      <c r="H72" s="108"/>
      <c r="I72" s="108" t="s">
        <v>223</v>
      </c>
      <c r="J72" s="121" t="s">
        <v>212</v>
      </c>
      <c r="K72" s="121" t="s">
        <v>212</v>
      </c>
      <c r="L72" s="121" t="s">
        <v>212</v>
      </c>
      <c r="M72" s="108"/>
      <c r="N72" s="108"/>
      <c r="O72" s="108" t="s">
        <v>360</v>
      </c>
      <c r="P72" s="108" t="s">
        <v>361</v>
      </c>
      <c r="Q72" s="108" t="s">
        <v>224</v>
      </c>
      <c r="R72" s="122">
        <v>0</v>
      </c>
      <c r="S72" s="108"/>
      <c r="T72" s="108" t="s">
        <v>216</v>
      </c>
      <c r="U72" s="108" t="s">
        <v>217</v>
      </c>
      <c r="V72" s="108"/>
      <c r="W72" s="108" t="s">
        <v>219</v>
      </c>
      <c r="X72" s="108" t="s">
        <v>220</v>
      </c>
      <c r="Y72" s="109"/>
      <c r="Z72" s="123">
        <v>50000000</v>
      </c>
      <c r="AA72" s="108" t="s">
        <v>224</v>
      </c>
      <c r="AB72" s="107">
        <v>40876.60414351852</v>
      </c>
      <c r="AC72" s="108"/>
    </row>
    <row r="73" spans="1:33" ht="12.75">
      <c r="A73" s="107">
        <v>40877</v>
      </c>
      <c r="B73" s="108" t="s">
        <v>362</v>
      </c>
      <c r="C73" s="109"/>
      <c r="D73" s="109">
        <v>17164308</v>
      </c>
      <c r="E73" s="108"/>
      <c r="F73" s="108"/>
      <c r="G73" s="108" t="s">
        <v>363</v>
      </c>
      <c r="H73" s="108"/>
      <c r="I73" s="108" t="s">
        <v>211</v>
      </c>
      <c r="J73" s="121" t="s">
        <v>212</v>
      </c>
      <c r="K73" s="121" t="s">
        <v>212</v>
      </c>
      <c r="L73" s="121" t="s">
        <v>212</v>
      </c>
      <c r="M73" s="108"/>
      <c r="N73" s="108"/>
      <c r="O73" s="108" t="s">
        <v>213</v>
      </c>
      <c r="P73" s="108" t="s">
        <v>214</v>
      </c>
      <c r="Q73" s="108" t="s">
        <v>307</v>
      </c>
      <c r="R73" s="122">
        <v>0</v>
      </c>
      <c r="S73" s="108"/>
      <c r="T73" s="108" t="s">
        <v>216</v>
      </c>
      <c r="U73" s="108" t="s">
        <v>302</v>
      </c>
      <c r="V73" s="108"/>
      <c r="W73" s="108" t="s">
        <v>219</v>
      </c>
      <c r="X73" s="108" t="s">
        <v>220</v>
      </c>
      <c r="Y73" s="109"/>
      <c r="Z73" s="123">
        <v>-17164308</v>
      </c>
      <c r="AA73" s="108" t="s">
        <v>307</v>
      </c>
      <c r="AB73" s="107">
        <v>40899.608923611115</v>
      </c>
      <c r="AC73" s="108"/>
      <c r="AG73" s="78" t="s">
        <v>66</v>
      </c>
    </row>
    <row r="74" spans="1:33" ht="12.75">
      <c r="A74" s="107">
        <v>40877</v>
      </c>
      <c r="B74" s="108" t="s">
        <v>364</v>
      </c>
      <c r="C74" s="109"/>
      <c r="D74" s="109">
        <v>18305527</v>
      </c>
      <c r="E74" s="108"/>
      <c r="F74" s="108"/>
      <c r="G74" s="108" t="s">
        <v>365</v>
      </c>
      <c r="H74" s="108"/>
      <c r="I74" s="108" t="s">
        <v>211</v>
      </c>
      <c r="J74" s="121" t="s">
        <v>212</v>
      </c>
      <c r="K74" s="121" t="s">
        <v>212</v>
      </c>
      <c r="L74" s="121" t="s">
        <v>212</v>
      </c>
      <c r="M74" s="108"/>
      <c r="N74" s="108"/>
      <c r="O74" s="108" t="s">
        <v>213</v>
      </c>
      <c r="P74" s="108" t="s">
        <v>214</v>
      </c>
      <c r="Q74" s="108" t="s">
        <v>307</v>
      </c>
      <c r="R74" s="122">
        <v>0</v>
      </c>
      <c r="S74" s="108"/>
      <c r="T74" s="108" t="s">
        <v>216</v>
      </c>
      <c r="U74" s="108" t="s">
        <v>217</v>
      </c>
      <c r="V74" s="108"/>
      <c r="W74" s="108" t="s">
        <v>219</v>
      </c>
      <c r="X74" s="108" t="s">
        <v>220</v>
      </c>
      <c r="Y74" s="109"/>
      <c r="Z74" s="123">
        <v>-18305527</v>
      </c>
      <c r="AA74" s="108" t="s">
        <v>307</v>
      </c>
      <c r="AB74" s="107">
        <v>40882.42982638889</v>
      </c>
      <c r="AC74" s="108"/>
      <c r="AG74" s="78" t="s">
        <v>65</v>
      </c>
    </row>
    <row r="75" spans="1:32" ht="12.75">
      <c r="A75" s="107">
        <v>40908</v>
      </c>
      <c r="B75" s="108" t="s">
        <v>366</v>
      </c>
      <c r="C75" s="109">
        <v>10000000</v>
      </c>
      <c r="D75" s="109"/>
      <c r="E75" s="108"/>
      <c r="F75" s="108"/>
      <c r="G75" s="108" t="s">
        <v>367</v>
      </c>
      <c r="H75" s="108"/>
      <c r="I75" s="108" t="s">
        <v>211</v>
      </c>
      <c r="J75" s="121" t="s">
        <v>212</v>
      </c>
      <c r="K75" s="121" t="s">
        <v>212</v>
      </c>
      <c r="L75" s="121" t="s">
        <v>212</v>
      </c>
      <c r="M75" s="108"/>
      <c r="N75" s="108"/>
      <c r="O75" s="108" t="s">
        <v>213</v>
      </c>
      <c r="P75" s="108" t="s">
        <v>214</v>
      </c>
      <c r="Q75" s="108" t="s">
        <v>307</v>
      </c>
      <c r="R75" s="122">
        <v>0</v>
      </c>
      <c r="S75" s="108"/>
      <c r="T75" s="108" t="s">
        <v>216</v>
      </c>
      <c r="U75" s="108" t="s">
        <v>217</v>
      </c>
      <c r="V75" s="108"/>
      <c r="W75" s="108" t="s">
        <v>219</v>
      </c>
      <c r="X75" s="108" t="s">
        <v>220</v>
      </c>
      <c r="Y75" s="109"/>
      <c r="Z75" s="123">
        <v>10000000</v>
      </c>
      <c r="AA75" s="108" t="s">
        <v>307</v>
      </c>
      <c r="AB75" s="107">
        <v>40921.73946759259</v>
      </c>
      <c r="AC75" s="108"/>
      <c r="AF75" s="78" t="s">
        <v>66</v>
      </c>
    </row>
    <row r="76" spans="1:33" ht="12.75">
      <c r="A76" s="107">
        <v>40908</v>
      </c>
      <c r="B76" s="108" t="s">
        <v>368</v>
      </c>
      <c r="C76" s="109"/>
      <c r="D76" s="109">
        <v>18599471</v>
      </c>
      <c r="E76" s="108"/>
      <c r="F76" s="108"/>
      <c r="G76" s="108" t="s">
        <v>369</v>
      </c>
      <c r="H76" s="108"/>
      <c r="I76" s="108" t="s">
        <v>211</v>
      </c>
      <c r="J76" s="121" t="s">
        <v>212</v>
      </c>
      <c r="K76" s="121" t="s">
        <v>212</v>
      </c>
      <c r="L76" s="121" t="s">
        <v>212</v>
      </c>
      <c r="M76" s="108"/>
      <c r="N76" s="108"/>
      <c r="O76" s="108" t="s">
        <v>213</v>
      </c>
      <c r="P76" s="108" t="s">
        <v>214</v>
      </c>
      <c r="Q76" s="108" t="s">
        <v>307</v>
      </c>
      <c r="R76" s="122">
        <v>0</v>
      </c>
      <c r="S76" s="108"/>
      <c r="T76" s="108" t="s">
        <v>216</v>
      </c>
      <c r="U76" s="108" t="s">
        <v>217</v>
      </c>
      <c r="V76" s="108"/>
      <c r="W76" s="108" t="s">
        <v>219</v>
      </c>
      <c r="X76" s="108" t="s">
        <v>220</v>
      </c>
      <c r="Y76" s="109"/>
      <c r="Z76" s="123">
        <v>-18599471</v>
      </c>
      <c r="AA76" s="108" t="s">
        <v>307</v>
      </c>
      <c r="AB76" s="107">
        <v>40912.38386574074</v>
      </c>
      <c r="AC76" s="108"/>
      <c r="AG76" s="78" t="s">
        <v>65</v>
      </c>
    </row>
    <row r="77" spans="1:29" ht="12.75">
      <c r="A77" s="107">
        <v>40908</v>
      </c>
      <c r="B77" s="108" t="s">
        <v>370</v>
      </c>
      <c r="C77" s="109"/>
      <c r="D77" s="109">
        <v>41749248</v>
      </c>
      <c r="E77" s="108"/>
      <c r="F77" s="108"/>
      <c r="G77" s="108" t="s">
        <v>371</v>
      </c>
      <c r="H77" s="108"/>
      <c r="I77" s="108" t="s">
        <v>211</v>
      </c>
      <c r="J77" s="121" t="s">
        <v>212</v>
      </c>
      <c r="K77" s="121" t="s">
        <v>212</v>
      </c>
      <c r="L77" s="121" t="s">
        <v>212</v>
      </c>
      <c r="M77" s="108"/>
      <c r="N77" s="108"/>
      <c r="O77" s="108" t="s">
        <v>213</v>
      </c>
      <c r="P77" s="108" t="s">
        <v>214</v>
      </c>
      <c r="Q77" s="108" t="s">
        <v>307</v>
      </c>
      <c r="R77" s="122">
        <v>0</v>
      </c>
      <c r="S77" s="108"/>
      <c r="T77" s="108" t="s">
        <v>216</v>
      </c>
      <c r="U77" s="108" t="s">
        <v>217</v>
      </c>
      <c r="V77" s="108"/>
      <c r="W77" s="108" t="s">
        <v>219</v>
      </c>
      <c r="X77" s="108" t="s">
        <v>220</v>
      </c>
      <c r="Y77" s="109"/>
      <c r="Z77" s="123">
        <v>-41749248</v>
      </c>
      <c r="AA77" s="108" t="s">
        <v>307</v>
      </c>
      <c r="AB77" s="107">
        <v>40922.62175925926</v>
      </c>
      <c r="AC77" s="108"/>
    </row>
    <row r="78" spans="1:29" ht="12.75">
      <c r="A78" s="107">
        <v>40908</v>
      </c>
      <c r="B78" s="108" t="s">
        <v>372</v>
      </c>
      <c r="C78" s="109"/>
      <c r="D78" s="109">
        <v>100952189</v>
      </c>
      <c r="E78" s="108"/>
      <c r="F78" s="108"/>
      <c r="G78" s="108" t="s">
        <v>373</v>
      </c>
      <c r="H78" s="108"/>
      <c r="I78" s="108" t="s">
        <v>211</v>
      </c>
      <c r="J78" s="121" t="s">
        <v>212</v>
      </c>
      <c r="K78" s="121" t="s">
        <v>212</v>
      </c>
      <c r="L78" s="121" t="s">
        <v>212</v>
      </c>
      <c r="M78" s="108"/>
      <c r="N78" s="108"/>
      <c r="O78" s="108" t="s">
        <v>213</v>
      </c>
      <c r="P78" s="108" t="s">
        <v>214</v>
      </c>
      <c r="Q78" s="108" t="s">
        <v>307</v>
      </c>
      <c r="R78" s="122">
        <v>0</v>
      </c>
      <c r="S78" s="108"/>
      <c r="T78" s="108" t="s">
        <v>216</v>
      </c>
      <c r="U78" s="108" t="s">
        <v>217</v>
      </c>
      <c r="V78" s="108"/>
      <c r="W78" s="108" t="s">
        <v>219</v>
      </c>
      <c r="X78" s="108" t="s">
        <v>220</v>
      </c>
      <c r="Y78" s="109"/>
      <c r="Z78" s="123">
        <v>-100952189</v>
      </c>
      <c r="AA78" s="108" t="s">
        <v>307</v>
      </c>
      <c r="AB78" s="107">
        <v>40920.676354166666</v>
      </c>
      <c r="AC78" s="108"/>
    </row>
    <row r="79" spans="1:33" s="130" customFormat="1" ht="12.75">
      <c r="A79" s="124">
        <v>40908</v>
      </c>
      <c r="B79" s="125" t="s">
        <v>374</v>
      </c>
      <c r="C79" s="126"/>
      <c r="D79" s="126">
        <v>58682396</v>
      </c>
      <c r="E79" s="125"/>
      <c r="F79" s="125"/>
      <c r="G79" s="125" t="s">
        <v>375</v>
      </c>
      <c r="H79" s="125"/>
      <c r="I79" s="125" t="s">
        <v>211</v>
      </c>
      <c r="J79" s="127" t="s">
        <v>212</v>
      </c>
      <c r="K79" s="127" t="s">
        <v>212</v>
      </c>
      <c r="L79" s="127" t="s">
        <v>212</v>
      </c>
      <c r="M79" s="125"/>
      <c r="N79" s="125"/>
      <c r="O79" s="125" t="s">
        <v>213</v>
      </c>
      <c r="P79" s="125" t="s">
        <v>214</v>
      </c>
      <c r="Q79" s="125" t="s">
        <v>301</v>
      </c>
      <c r="R79" s="128">
        <v>0</v>
      </c>
      <c r="S79" s="125"/>
      <c r="T79" s="125"/>
      <c r="U79" s="125" t="s">
        <v>217</v>
      </c>
      <c r="V79" s="125"/>
      <c r="W79" s="125" t="s">
        <v>219</v>
      </c>
      <c r="X79" s="125" t="s">
        <v>220</v>
      </c>
      <c r="Y79" s="126"/>
      <c r="Z79" s="129">
        <v>-58682396</v>
      </c>
      <c r="AA79" s="125" t="s">
        <v>301</v>
      </c>
      <c r="AB79" s="124">
        <v>40926.78771990741</v>
      </c>
      <c r="AC79" s="125"/>
      <c r="AG79" s="130" t="s">
        <v>382</v>
      </c>
    </row>
    <row r="80" spans="1:33" ht="12.75">
      <c r="A80" s="107">
        <v>40908</v>
      </c>
      <c r="B80" s="108" t="s">
        <v>376</v>
      </c>
      <c r="C80" s="109"/>
      <c r="D80" s="109">
        <v>18268161</v>
      </c>
      <c r="E80" s="108"/>
      <c r="F80" s="108"/>
      <c r="G80" s="108" t="s">
        <v>377</v>
      </c>
      <c r="H80" s="108"/>
      <c r="I80" s="108" t="s">
        <v>211</v>
      </c>
      <c r="J80" s="121" t="s">
        <v>212</v>
      </c>
      <c r="K80" s="121" t="s">
        <v>212</v>
      </c>
      <c r="L80" s="121" t="s">
        <v>212</v>
      </c>
      <c r="M80" s="108"/>
      <c r="N80" s="108"/>
      <c r="O80" s="108" t="s">
        <v>213</v>
      </c>
      <c r="P80" s="108" t="s">
        <v>214</v>
      </c>
      <c r="Q80" s="108" t="s">
        <v>307</v>
      </c>
      <c r="R80" s="122">
        <v>0</v>
      </c>
      <c r="S80" s="108"/>
      <c r="T80" s="108" t="s">
        <v>216</v>
      </c>
      <c r="U80" s="108" t="s">
        <v>217</v>
      </c>
      <c r="V80" s="108"/>
      <c r="W80" s="108" t="s">
        <v>219</v>
      </c>
      <c r="X80" s="108" t="s">
        <v>220</v>
      </c>
      <c r="Y80" s="109"/>
      <c r="Z80" s="123">
        <v>-18268161</v>
      </c>
      <c r="AA80" s="108" t="s">
        <v>307</v>
      </c>
      <c r="AB80" s="107">
        <v>40921.39142361111</v>
      </c>
      <c r="AC80" s="108"/>
      <c r="AG80" s="78" t="s">
        <v>66</v>
      </c>
    </row>
    <row r="81" spans="1:29" ht="12.75">
      <c r="A81" s="107"/>
      <c r="B81" s="108"/>
      <c r="C81" s="109"/>
      <c r="D81" s="109"/>
      <c r="E81" s="108"/>
      <c r="F81" s="108"/>
      <c r="G81" s="108"/>
      <c r="H81" s="108"/>
      <c r="I81" s="108"/>
      <c r="J81" s="121"/>
      <c r="K81" s="121"/>
      <c r="L81" s="121"/>
      <c r="M81" s="108"/>
      <c r="N81" s="108"/>
      <c r="O81" s="108"/>
      <c r="P81" s="108"/>
      <c r="Q81" s="108"/>
      <c r="R81" s="122"/>
      <c r="S81" s="108"/>
      <c r="T81" s="108"/>
      <c r="U81" s="108"/>
      <c r="V81" s="108"/>
      <c r="W81" s="108"/>
      <c r="X81" s="108"/>
      <c r="Y81" s="109"/>
      <c r="Z81" s="123"/>
      <c r="AA81" s="108"/>
      <c r="AB81" s="107"/>
      <c r="AC81" s="108"/>
    </row>
    <row r="82" spans="3:4" ht="12.75">
      <c r="C82" s="110">
        <f>SUM(C15:C81)</f>
        <v>480647416</v>
      </c>
      <c r="D82" s="110">
        <f>SUM(D15:D81)</f>
        <v>580129852</v>
      </c>
    </row>
    <row r="83" spans="5:7" ht="12.75">
      <c r="E83" s="111"/>
      <c r="F83" s="112"/>
      <c r="G83" s="111"/>
    </row>
    <row r="84" spans="1:7" ht="12.75">
      <c r="A84" s="90"/>
      <c r="B84" s="112"/>
      <c r="C84" s="112"/>
      <c r="E84" s="111" t="s">
        <v>378</v>
      </c>
      <c r="F84" s="112" t="s">
        <v>379</v>
      </c>
      <c r="G84" s="111" t="s">
        <v>12</v>
      </c>
    </row>
    <row r="85" spans="1:3" ht="12.75">
      <c r="A85" s="90"/>
      <c r="B85" s="112"/>
      <c r="C85" s="112"/>
    </row>
    <row r="86" spans="1:3" ht="12.75">
      <c r="A86" s="90"/>
      <c r="B86" s="112"/>
      <c r="C86" s="112"/>
    </row>
    <row r="87" spans="1:3" ht="12.75">
      <c r="A87" s="90"/>
      <c r="B87" s="112"/>
      <c r="C87" s="112"/>
    </row>
    <row r="88" spans="1:3" ht="12.75">
      <c r="A88" s="90"/>
      <c r="B88" s="112"/>
      <c r="C88" s="112"/>
    </row>
    <row r="89" spans="1:3" ht="12.75">
      <c r="A89" s="90"/>
      <c r="B89" s="112"/>
      <c r="C89" s="112"/>
    </row>
    <row r="90" spans="1:3" ht="12.75">
      <c r="A90" s="90"/>
      <c r="B90" s="112"/>
      <c r="C90" s="112"/>
    </row>
    <row r="91" spans="1:3" ht="12.75">
      <c r="A91" s="90"/>
      <c r="B91" s="112"/>
      <c r="C91" s="112"/>
    </row>
    <row r="92" spans="1:3" ht="12.75">
      <c r="A92" s="90"/>
      <c r="B92" s="112"/>
      <c r="C92" s="112"/>
    </row>
    <row r="93" spans="1:3" ht="12.75">
      <c r="A93" s="90"/>
      <c r="B93" s="112"/>
      <c r="C93" s="112"/>
    </row>
    <row r="94" spans="1:3" ht="12.75">
      <c r="A94" s="90"/>
      <c r="B94" s="112"/>
      <c r="C94" s="112"/>
    </row>
  </sheetData>
  <sheetProtection/>
  <autoFilter ref="A14:AG80"/>
  <mergeCells count="4">
    <mergeCell ref="A1:AC1"/>
    <mergeCell ref="A2:AC2"/>
    <mergeCell ref="A9:IV10"/>
    <mergeCell ref="A11:IV1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vncomputer</dc:creator>
  <cp:keywords/>
  <dc:description/>
  <cp:lastModifiedBy>Admin</cp:lastModifiedBy>
  <cp:lastPrinted>2017-11-01T09:53:24Z</cp:lastPrinted>
  <dcterms:created xsi:type="dcterms:W3CDTF">2008-08-22T04:13:55Z</dcterms:created>
  <dcterms:modified xsi:type="dcterms:W3CDTF">2017-11-01T10:05:22Z</dcterms:modified>
  <cp:category/>
  <cp:version/>
  <cp:contentType/>
  <cp:contentStatus/>
</cp:coreProperties>
</file>